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Rudolf\Data\Rapotín\Stavební výkaz a rozpočet\"/>
    </mc:Choice>
  </mc:AlternateContent>
  <bookViews>
    <workbookView xWindow="0" yWindow="0" windowWidth="23040" windowHeight="9972" activeTab="1"/>
  </bookViews>
  <sheets>
    <sheet name="Rekapitulace stavby" sheetId="1" r:id="rId1"/>
    <sheet name="4K087 - VÚCHS Rapotín" sheetId="2" r:id="rId2"/>
  </sheets>
  <definedNames>
    <definedName name="_xlnm.Print_Titles" localSheetId="1">'4K087 - VÚCHS Rapotín'!$138:$138</definedName>
    <definedName name="_xlnm.Print_Titles" localSheetId="0">'Rekapitulace stavby'!$85:$85</definedName>
    <definedName name="_xlnm.Print_Area" localSheetId="1">'4K087 - VÚCHS Rapotín'!$C$4:$Q$70,'4K087 - VÚCHS Rapotín'!$C$76:$Q$123,'4K087 - VÚCHS Rapotín'!$C$129:$Q$285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Y278" i="2" l="1"/>
  <c r="AA276" i="2"/>
  <c r="W276" i="2"/>
  <c r="BK276" i="2"/>
  <c r="N276" i="2" s="1"/>
  <c r="N111" i="2" s="1"/>
  <c r="BK258" i="2"/>
  <c r="N258" i="2" s="1"/>
  <c r="N107" i="2" s="1"/>
  <c r="BK234" i="2"/>
  <c r="N234" i="2" s="1"/>
  <c r="N103" i="2" s="1"/>
  <c r="BK185" i="2"/>
  <c r="N185" i="2" s="1"/>
  <c r="N95" i="2" s="1"/>
  <c r="Y166" i="2"/>
  <c r="BK154" i="2"/>
  <c r="N154" i="2" s="1"/>
  <c r="N91" i="2" s="1"/>
  <c r="AY88" i="1"/>
  <c r="AX88" i="1"/>
  <c r="BI285" i="2"/>
  <c r="BH285" i="2"/>
  <c r="BG285" i="2"/>
  <c r="BF285" i="2"/>
  <c r="BK285" i="2"/>
  <c r="N285" i="2" s="1"/>
  <c r="BE285" i="2" s="1"/>
  <c r="BI284" i="2"/>
  <c r="BH284" i="2"/>
  <c r="BG284" i="2"/>
  <c r="BF284" i="2"/>
  <c r="N284" i="2"/>
  <c r="BE284" i="2" s="1"/>
  <c r="BK284" i="2"/>
  <c r="BI283" i="2"/>
  <c r="BH283" i="2"/>
  <c r="BG283" i="2"/>
  <c r="BF283" i="2"/>
  <c r="BK283" i="2"/>
  <c r="N283" i="2" s="1"/>
  <c r="BE283" i="2" s="1"/>
  <c r="BI282" i="2"/>
  <c r="BH282" i="2"/>
  <c r="BG282" i="2"/>
  <c r="BF282" i="2"/>
  <c r="N282" i="2"/>
  <c r="BE282" i="2" s="1"/>
  <c r="BK282" i="2"/>
  <c r="BI281" i="2"/>
  <c r="BH281" i="2"/>
  <c r="BG281" i="2"/>
  <c r="BF281" i="2"/>
  <c r="BK281" i="2"/>
  <c r="BI279" i="2"/>
  <c r="BH279" i="2"/>
  <c r="BG279" i="2"/>
  <c r="BF279" i="2"/>
  <c r="AA279" i="2"/>
  <c r="AA278" i="2" s="1"/>
  <c r="Y279" i="2"/>
  <c r="W279" i="2"/>
  <c r="W278" i="2" s="1"/>
  <c r="BK279" i="2"/>
  <c r="BK278" i="2" s="1"/>
  <c r="N278" i="2" s="1"/>
  <c r="N112" i="2" s="1"/>
  <c r="N279" i="2"/>
  <c r="BE279" i="2" s="1"/>
  <c r="BI277" i="2"/>
  <c r="BH277" i="2"/>
  <c r="BG277" i="2"/>
  <c r="BF277" i="2"/>
  <c r="BE277" i="2"/>
  <c r="AA277" i="2"/>
  <c r="Y277" i="2"/>
  <c r="Y276" i="2" s="1"/>
  <c r="W277" i="2"/>
  <c r="BK277" i="2"/>
  <c r="N277" i="2"/>
  <c r="BI275" i="2"/>
  <c r="BH275" i="2"/>
  <c r="BG275" i="2"/>
  <c r="BF275" i="2"/>
  <c r="AA275" i="2"/>
  <c r="Y275" i="2"/>
  <c r="W275" i="2"/>
  <c r="BK275" i="2"/>
  <c r="N275" i="2"/>
  <c r="BE275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BE273" i="2"/>
  <c r="AA273" i="2"/>
  <c r="Y273" i="2"/>
  <c r="W273" i="2"/>
  <c r="BK273" i="2"/>
  <c r="N273" i="2"/>
  <c r="BI272" i="2"/>
  <c r="BH272" i="2"/>
  <c r="BG272" i="2"/>
  <c r="BF272" i="2"/>
  <c r="BE272" i="2"/>
  <c r="AA272" i="2"/>
  <c r="Y272" i="2"/>
  <c r="W272" i="2"/>
  <c r="BK272" i="2"/>
  <c r="N272" i="2"/>
  <c r="BI271" i="2"/>
  <c r="BH271" i="2"/>
  <c r="BG271" i="2"/>
  <c r="BF271" i="2"/>
  <c r="BE271" i="2"/>
  <c r="AA271" i="2"/>
  <c r="Y271" i="2"/>
  <c r="W271" i="2"/>
  <c r="BK271" i="2"/>
  <c r="N271" i="2"/>
  <c r="BI270" i="2"/>
  <c r="BH270" i="2"/>
  <c r="BG270" i="2"/>
  <c r="BF270" i="2"/>
  <c r="BE270" i="2"/>
  <c r="AA270" i="2"/>
  <c r="Y270" i="2"/>
  <c r="Y269" i="2" s="1"/>
  <c r="W270" i="2"/>
  <c r="BK270" i="2"/>
  <c r="BK269" i="2" s="1"/>
  <c r="N269" i="2" s="1"/>
  <c r="N270" i="2"/>
  <c r="N110" i="2"/>
  <c r="BI268" i="2"/>
  <c r="BH268" i="2"/>
  <c r="BG268" i="2"/>
  <c r="BF268" i="2"/>
  <c r="AA268" i="2"/>
  <c r="Y268" i="2"/>
  <c r="W268" i="2"/>
  <c r="BK268" i="2"/>
  <c r="N268" i="2"/>
  <c r="BE268" i="2" s="1"/>
  <c r="BI266" i="2"/>
  <c r="BH266" i="2"/>
  <c r="BG266" i="2"/>
  <c r="BF266" i="2"/>
  <c r="AA266" i="2"/>
  <c r="AA265" i="2" s="1"/>
  <c r="Y266" i="2"/>
  <c r="Y265" i="2" s="1"/>
  <c r="W266" i="2"/>
  <c r="W265" i="2" s="1"/>
  <c r="BK266" i="2"/>
  <c r="BK265" i="2" s="1"/>
  <c r="N265" i="2" s="1"/>
  <c r="N109" i="2" s="1"/>
  <c r="N266" i="2"/>
  <c r="BE266" i="2" s="1"/>
  <c r="BI264" i="2"/>
  <c r="BH264" i="2"/>
  <c r="BG264" i="2"/>
  <c r="BF264" i="2"/>
  <c r="BE264" i="2"/>
  <c r="AA264" i="2"/>
  <c r="Y264" i="2"/>
  <c r="W264" i="2"/>
  <c r="BK264" i="2"/>
  <c r="N264" i="2"/>
  <c r="BI263" i="2"/>
  <c r="BH263" i="2"/>
  <c r="BG263" i="2"/>
  <c r="BF263" i="2"/>
  <c r="BE263" i="2"/>
  <c r="AA263" i="2"/>
  <c r="AA262" i="2" s="1"/>
  <c r="Y263" i="2"/>
  <c r="Y262" i="2" s="1"/>
  <c r="W263" i="2"/>
  <c r="W262" i="2" s="1"/>
  <c r="BK263" i="2"/>
  <c r="BK262" i="2" s="1"/>
  <c r="N262" i="2" s="1"/>
  <c r="N263" i="2"/>
  <c r="N108" i="2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AA258" i="2" s="1"/>
  <c r="Y259" i="2"/>
  <c r="Y258" i="2" s="1"/>
  <c r="W259" i="2"/>
  <c r="W258" i="2" s="1"/>
  <c r="BK259" i="2"/>
  <c r="N259" i="2"/>
  <c r="BE259" i="2" s="1"/>
  <c r="BI257" i="2"/>
  <c r="BH257" i="2"/>
  <c r="BG257" i="2"/>
  <c r="BF257" i="2"/>
  <c r="BE257" i="2"/>
  <c r="AA257" i="2"/>
  <c r="Y257" i="2"/>
  <c r="W257" i="2"/>
  <c r="BK257" i="2"/>
  <c r="N257" i="2"/>
  <c r="BI256" i="2"/>
  <c r="BH256" i="2"/>
  <c r="BG256" i="2"/>
  <c r="BF256" i="2"/>
  <c r="BE256" i="2"/>
  <c r="AA256" i="2"/>
  <c r="Y256" i="2"/>
  <c r="W256" i="2"/>
  <c r="BK256" i="2"/>
  <c r="N256" i="2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BE253" i="2"/>
  <c r="AA253" i="2"/>
  <c r="Y253" i="2"/>
  <c r="W253" i="2"/>
  <c r="BK253" i="2"/>
  <c r="N253" i="2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F251" i="2"/>
  <c r="BE251" i="2"/>
  <c r="AA251" i="2"/>
  <c r="Y251" i="2"/>
  <c r="W251" i="2"/>
  <c r="BK251" i="2"/>
  <c r="N251" i="2"/>
  <c r="BI250" i="2"/>
  <c r="BH250" i="2"/>
  <c r="BG250" i="2"/>
  <c r="BF250" i="2"/>
  <c r="BE250" i="2"/>
  <c r="AA250" i="2"/>
  <c r="Y250" i="2"/>
  <c r="W250" i="2"/>
  <c r="BK250" i="2"/>
  <c r="N250" i="2"/>
  <c r="BI249" i="2"/>
  <c r="BH249" i="2"/>
  <c r="BG249" i="2"/>
  <c r="BF249" i="2"/>
  <c r="BE249" i="2"/>
  <c r="AA249" i="2"/>
  <c r="AA248" i="2" s="1"/>
  <c r="Y249" i="2"/>
  <c r="Y248" i="2" s="1"/>
  <c r="W249" i="2"/>
  <c r="W248" i="2" s="1"/>
  <c r="BK249" i="2"/>
  <c r="BK248" i="2" s="1"/>
  <c r="N248" i="2" s="1"/>
  <c r="N249" i="2"/>
  <c r="N106" i="2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Y243" i="2" s="1"/>
  <c r="W244" i="2"/>
  <c r="BK244" i="2"/>
  <c r="BK243" i="2" s="1"/>
  <c r="N243" i="2" s="1"/>
  <c r="N105" i="2" s="1"/>
  <c r="N244" i="2"/>
  <c r="BE244" i="2" s="1"/>
  <c r="BI242" i="2"/>
  <c r="BH242" i="2"/>
  <c r="BG242" i="2"/>
  <c r="BF242" i="2"/>
  <c r="BE242" i="2"/>
  <c r="AA242" i="2"/>
  <c r="Y242" i="2"/>
  <c r="W242" i="2"/>
  <c r="BK242" i="2"/>
  <c r="N242" i="2"/>
  <c r="BI241" i="2"/>
  <c r="BH241" i="2"/>
  <c r="BG241" i="2"/>
  <c r="BF241" i="2"/>
  <c r="BE241" i="2"/>
  <c r="AA241" i="2"/>
  <c r="Y241" i="2"/>
  <c r="W241" i="2"/>
  <c r="BK241" i="2"/>
  <c r="N241" i="2"/>
  <c r="BI240" i="2"/>
  <c r="BH240" i="2"/>
  <c r="BG240" i="2"/>
  <c r="BF240" i="2"/>
  <c r="BE240" i="2"/>
  <c r="AA240" i="2"/>
  <c r="AA239" i="2" s="1"/>
  <c r="Y240" i="2"/>
  <c r="Y239" i="2" s="1"/>
  <c r="W240" i="2"/>
  <c r="W239" i="2" s="1"/>
  <c r="BK240" i="2"/>
  <c r="BK239" i="2" s="1"/>
  <c r="N239" i="2" s="1"/>
  <c r="N240" i="2"/>
  <c r="N104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AA234" i="2" s="1"/>
  <c r="Y235" i="2"/>
  <c r="Y234" i="2" s="1"/>
  <c r="W235" i="2"/>
  <c r="W234" i="2" s="1"/>
  <c r="BK235" i="2"/>
  <c r="N235" i="2"/>
  <c r="BE235" i="2" s="1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F230" i="2"/>
  <c r="BE230" i="2"/>
  <c r="AA230" i="2"/>
  <c r="Y230" i="2"/>
  <c r="W230" i="2"/>
  <c r="BK230" i="2"/>
  <c r="N230" i="2"/>
  <c r="BI229" i="2"/>
  <c r="BH229" i="2"/>
  <c r="BG229" i="2"/>
  <c r="BF229" i="2"/>
  <c r="BE229" i="2"/>
  <c r="AA229" i="2"/>
  <c r="Y229" i="2"/>
  <c r="W229" i="2"/>
  <c r="BK229" i="2"/>
  <c r="N229" i="2"/>
  <c r="BI227" i="2"/>
  <c r="BH227" i="2"/>
  <c r="BG227" i="2"/>
  <c r="BF227" i="2"/>
  <c r="BE227" i="2"/>
  <c r="AA227" i="2"/>
  <c r="Y227" i="2"/>
  <c r="W227" i="2"/>
  <c r="BK227" i="2"/>
  <c r="N227" i="2"/>
  <c r="BI226" i="2"/>
  <c r="BH226" i="2"/>
  <c r="BG226" i="2"/>
  <c r="BF226" i="2"/>
  <c r="BE226" i="2"/>
  <c r="AA226" i="2"/>
  <c r="AA225" i="2" s="1"/>
  <c r="Y226" i="2"/>
  <c r="Y225" i="2" s="1"/>
  <c r="W226" i="2"/>
  <c r="W225" i="2" s="1"/>
  <c r="BK226" i="2"/>
  <c r="BK225" i="2" s="1"/>
  <c r="N225" i="2" s="1"/>
  <c r="N226" i="2"/>
  <c r="N102" i="2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Y220" i="2" s="1"/>
  <c r="W221" i="2"/>
  <c r="BK221" i="2"/>
  <c r="BK220" i="2" s="1"/>
  <c r="N220" i="2" s="1"/>
  <c r="N101" i="2" s="1"/>
  <c r="N221" i="2"/>
  <c r="BE221" i="2" s="1"/>
  <c r="BI219" i="2"/>
  <c r="BH219" i="2"/>
  <c r="BG219" i="2"/>
  <c r="BF219" i="2"/>
  <c r="BE219" i="2"/>
  <c r="AA219" i="2"/>
  <c r="Y219" i="2"/>
  <c r="W219" i="2"/>
  <c r="BK219" i="2"/>
  <c r="N219" i="2"/>
  <c r="BI218" i="2"/>
  <c r="BH218" i="2"/>
  <c r="BG218" i="2"/>
  <c r="BF218" i="2"/>
  <c r="BE218" i="2"/>
  <c r="AA218" i="2"/>
  <c r="AA217" i="2" s="1"/>
  <c r="Y218" i="2"/>
  <c r="Y217" i="2" s="1"/>
  <c r="Y216" i="2" s="1"/>
  <c r="W218" i="2"/>
  <c r="W217" i="2" s="1"/>
  <c r="BK218" i="2"/>
  <c r="BK217" i="2" s="1"/>
  <c r="N218" i="2"/>
  <c r="BI215" i="2"/>
  <c r="BH215" i="2"/>
  <c r="BG215" i="2"/>
  <c r="BF215" i="2"/>
  <c r="BE215" i="2"/>
  <c r="AA215" i="2"/>
  <c r="AA214" i="2" s="1"/>
  <c r="Y215" i="2"/>
  <c r="Y214" i="2" s="1"/>
  <c r="W215" i="2"/>
  <c r="W214" i="2" s="1"/>
  <c r="BK215" i="2"/>
  <c r="BK214" i="2" s="1"/>
  <c r="N214" i="2" s="1"/>
  <c r="N98" i="2" s="1"/>
  <c r="N215" i="2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AA208" i="2" s="1"/>
  <c r="Y209" i="2"/>
  <c r="Y208" i="2" s="1"/>
  <c r="W209" i="2"/>
  <c r="W208" i="2" s="1"/>
  <c r="BK209" i="2"/>
  <c r="BK208" i="2" s="1"/>
  <c r="N208" i="2" s="1"/>
  <c r="N97" i="2" s="1"/>
  <c r="N209" i="2"/>
  <c r="BE209" i="2" s="1"/>
  <c r="BI207" i="2"/>
  <c r="BH207" i="2"/>
  <c r="BG207" i="2"/>
  <c r="BF207" i="2"/>
  <c r="BE207" i="2"/>
  <c r="AA207" i="2"/>
  <c r="AA206" i="2" s="1"/>
  <c r="Y207" i="2"/>
  <c r="Y206" i="2" s="1"/>
  <c r="W207" i="2"/>
  <c r="W206" i="2" s="1"/>
  <c r="BK207" i="2"/>
  <c r="BK206" i="2" s="1"/>
  <c r="N206" i="2" s="1"/>
  <c r="N207" i="2"/>
  <c r="N96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AA185" i="2" s="1"/>
  <c r="Y187" i="2"/>
  <c r="W187" i="2"/>
  <c r="BK187" i="2"/>
  <c r="N187" i="2"/>
  <c r="BE187" i="2" s="1"/>
  <c r="BI186" i="2"/>
  <c r="BH186" i="2"/>
  <c r="BG186" i="2"/>
  <c r="BF186" i="2"/>
  <c r="AA186" i="2"/>
  <c r="Y186" i="2"/>
  <c r="Y185" i="2" s="1"/>
  <c r="W186" i="2"/>
  <c r="BK186" i="2"/>
  <c r="N186" i="2"/>
  <c r="BE186" i="2" s="1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AA173" i="2" s="1"/>
  <c r="Y174" i="2"/>
  <c r="Y173" i="2" s="1"/>
  <c r="W174" i="2"/>
  <c r="W173" i="2" s="1"/>
  <c r="BK174" i="2"/>
  <c r="BK173" i="2" s="1"/>
  <c r="N173" i="2" s="1"/>
  <c r="N94" i="2" s="1"/>
  <c r="N174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AA170" i="2" s="1"/>
  <c r="Y171" i="2"/>
  <c r="Y170" i="2" s="1"/>
  <c r="W171" i="2"/>
  <c r="W170" i="2" s="1"/>
  <c r="BK171" i="2"/>
  <c r="BK170" i="2" s="1"/>
  <c r="N170" i="2" s="1"/>
  <c r="N93" i="2" s="1"/>
  <c r="N171" i="2"/>
  <c r="BE171" i="2" s="1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AA166" i="2" s="1"/>
  <c r="Y167" i="2"/>
  <c r="W167" i="2"/>
  <c r="W166" i="2" s="1"/>
  <c r="BK167" i="2"/>
  <c r="BK166" i="2" s="1"/>
  <c r="N166" i="2" s="1"/>
  <c r="N167" i="2"/>
  <c r="N92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AA154" i="2" s="1"/>
  <c r="Y155" i="2"/>
  <c r="Y154" i="2" s="1"/>
  <c r="W155" i="2"/>
  <c r="W154" i="2" s="1"/>
  <c r="BK155" i="2"/>
  <c r="N155" i="2"/>
  <c r="BE155" i="2" s="1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BE152" i="2"/>
  <c r="AA152" i="2"/>
  <c r="AA151" i="2" s="1"/>
  <c r="Y152" i="2"/>
  <c r="Y151" i="2" s="1"/>
  <c r="Y140" i="2" s="1"/>
  <c r="Y139" i="2" s="1"/>
  <c r="W152" i="2"/>
  <c r="W151" i="2" s="1"/>
  <c r="BK152" i="2"/>
  <c r="BK151" i="2" s="1"/>
  <c r="N151" i="2" s="1"/>
  <c r="N90" i="2" s="1"/>
  <c r="N152" i="2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H34" i="2" s="1"/>
  <c r="BC88" i="1" s="1"/>
  <c r="BC87" i="1" s="1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AA141" i="2" s="1"/>
  <c r="Y142" i="2"/>
  <c r="Y141" i="2" s="1"/>
  <c r="W142" i="2"/>
  <c r="W141" i="2" s="1"/>
  <c r="BK142" i="2"/>
  <c r="BK141" i="2" s="1"/>
  <c r="N142" i="2"/>
  <c r="BE142" i="2" s="1"/>
  <c r="M136" i="2"/>
  <c r="M135" i="2"/>
  <c r="F135" i="2"/>
  <c r="F133" i="2"/>
  <c r="F131" i="2"/>
  <c r="BI121" i="2"/>
  <c r="BH121" i="2"/>
  <c r="BG121" i="2"/>
  <c r="BF121" i="2"/>
  <c r="BI120" i="2"/>
  <c r="BH120" i="2"/>
  <c r="BG120" i="2"/>
  <c r="BF120" i="2"/>
  <c r="BI119" i="2"/>
  <c r="BH119" i="2"/>
  <c r="BG119" i="2"/>
  <c r="BF119" i="2"/>
  <c r="BI118" i="2"/>
  <c r="BH118" i="2"/>
  <c r="BG118" i="2"/>
  <c r="BF118" i="2"/>
  <c r="BI117" i="2"/>
  <c r="BH117" i="2"/>
  <c r="BG117" i="2"/>
  <c r="BF117" i="2"/>
  <c r="BI116" i="2"/>
  <c r="H35" i="2" s="1"/>
  <c r="BD88" i="1" s="1"/>
  <c r="BD87" i="1" s="1"/>
  <c r="BH116" i="2"/>
  <c r="BG116" i="2"/>
  <c r="H33" i="2" s="1"/>
  <c r="BB88" i="1" s="1"/>
  <c r="BB87" i="1" s="1"/>
  <c r="BF116" i="2"/>
  <c r="M83" i="2"/>
  <c r="M82" i="2"/>
  <c r="F82" i="2"/>
  <c r="F80" i="2"/>
  <c r="F78" i="2"/>
  <c r="O14" i="2"/>
  <c r="E14" i="2"/>
  <c r="F83" i="2" s="1"/>
  <c r="O13" i="2"/>
  <c r="O8" i="2"/>
  <c r="M13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140" i="2" l="1"/>
  <c r="W34" i="1"/>
  <c r="AY87" i="1"/>
  <c r="W33" i="1"/>
  <c r="AX87" i="1"/>
  <c r="W35" i="1"/>
  <c r="AA140" i="2"/>
  <c r="N217" i="2"/>
  <c r="N100" i="2" s="1"/>
  <c r="BK216" i="2"/>
  <c r="N216" i="2" s="1"/>
  <c r="N99" i="2" s="1"/>
  <c r="N281" i="2"/>
  <c r="BE281" i="2" s="1"/>
  <c r="BK280" i="2"/>
  <c r="N280" i="2" s="1"/>
  <c r="N113" i="2" s="1"/>
  <c r="M80" i="2"/>
  <c r="F136" i="2"/>
  <c r="N141" i="2"/>
  <c r="N89" i="2" s="1"/>
  <c r="BK140" i="2"/>
  <c r="W185" i="2"/>
  <c r="W220" i="2"/>
  <c r="AA220" i="2"/>
  <c r="W243" i="2"/>
  <c r="AA243" i="2"/>
  <c r="H32" i="2"/>
  <c r="BA88" i="1" s="1"/>
  <c r="BA87" i="1" s="1"/>
  <c r="W269" i="2"/>
  <c r="W216" i="2" s="1"/>
  <c r="AA269" i="2"/>
  <c r="M32" i="2"/>
  <c r="AW88" i="1" s="1"/>
  <c r="AA216" i="2" l="1"/>
  <c r="N140" i="2"/>
  <c r="N88" i="2" s="1"/>
  <c r="BK139" i="2"/>
  <c r="N139" i="2" s="1"/>
  <c r="N87" i="2" s="1"/>
  <c r="AA139" i="2"/>
  <c r="W139" i="2"/>
  <c r="AU88" i="1" s="1"/>
  <c r="AU87" i="1" s="1"/>
  <c r="W32" i="1"/>
  <c r="AW87" i="1"/>
  <c r="AK32" i="1" s="1"/>
  <c r="N121" i="2" l="1"/>
  <c r="BE121" i="2" s="1"/>
  <c r="N120" i="2"/>
  <c r="BE120" i="2" s="1"/>
  <c r="N119" i="2"/>
  <c r="BE119" i="2" s="1"/>
  <c r="N118" i="2"/>
  <c r="BE118" i="2" s="1"/>
  <c r="N117" i="2"/>
  <c r="BE117" i="2" s="1"/>
  <c r="N116" i="2"/>
  <c r="M26" i="2"/>
  <c r="N115" i="2" l="1"/>
  <c r="BE116" i="2"/>
  <c r="M27" i="2" l="1"/>
  <c r="L123" i="2"/>
  <c r="H31" i="2"/>
  <c r="AZ88" i="1" s="1"/>
  <c r="AZ87" i="1" s="1"/>
  <c r="M31" i="2"/>
  <c r="AV88" i="1" s="1"/>
  <c r="AT88" i="1" s="1"/>
  <c r="AV87" i="1" l="1"/>
  <c r="AS88" i="1"/>
  <c r="AS87" i="1" s="1"/>
  <c r="M29" i="2"/>
  <c r="AG88" i="1" l="1"/>
  <c r="L37" i="2"/>
  <c r="AT87" i="1"/>
  <c r="AG87" i="1" l="1"/>
  <c r="AN88" i="1"/>
  <c r="AK26" i="1" l="1"/>
  <c r="AG94" i="1"/>
  <c r="AG93" i="1"/>
  <c r="AG92" i="1"/>
  <c r="AG91" i="1"/>
  <c r="AN87" i="1"/>
  <c r="AG90" i="1" l="1"/>
  <c r="CD91" i="1"/>
  <c r="AV91" i="1"/>
  <c r="BY91" i="1" s="1"/>
  <c r="AV93" i="1"/>
  <c r="BY93" i="1" s="1"/>
  <c r="CD93" i="1"/>
  <c r="AN93" i="1"/>
  <c r="AV92" i="1"/>
  <c r="BY92" i="1" s="1"/>
  <c r="CD92" i="1"/>
  <c r="AV94" i="1"/>
  <c r="BY94" i="1" s="1"/>
  <c r="AN94" i="1"/>
  <c r="CD94" i="1"/>
  <c r="AN92" i="1" l="1"/>
  <c r="AK31" i="1"/>
  <c r="W31" i="1"/>
  <c r="AN91" i="1"/>
  <c r="AN90" i="1" s="1"/>
  <c r="AN96" i="1" s="1"/>
  <c r="AK27" i="1"/>
  <c r="AK29" i="1" s="1"/>
  <c r="AK37" i="1" s="1"/>
  <c r="AG96" i="1"/>
</calcChain>
</file>

<file path=xl/sharedStrings.xml><?xml version="1.0" encoding="utf-8"?>
<sst xmlns="http://schemas.openxmlformats.org/spreadsheetml/2006/main" count="2101" uniqueCount="622">
  <si>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</si>
  <si>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</si>
  <si>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</si>
  <si>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</si>
  <si>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</si>
  <si>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</si>
  <si>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</si>
  <si>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</si>
  <si>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</si>
  <si>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</si>
  <si>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</si>
  <si>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</si>
  <si>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</si>
  <si>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</si>
  <si>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</si>
  <si>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</si>
  <si>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</si>
  <si>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4K087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</si>
  <si>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</si>
  <si>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</si>
  <si>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VÚCHS Rapotín</t>
  </si>
  <si>
    <t>JKSO:</t>
  </si>
  <si>
    <t>CC-CZ:</t>
  </si>
  <si>
    <t>Místo:</t>
  </si>
  <si>
    <t>Rapotín</t>
  </si>
  <si>
    <t>Datum:</t>
  </si>
  <si>
    <t>2. 4. 2022</t>
  </si>
  <si>
    <t>Objednatel:</t>
  </si>
  <si>
    <t>IČ:</t>
  </si>
  <si>
    <t>VÚCHS Rapotín s.r.o.</t>
  </si>
  <si>
    <t>DIČ:</t>
  </si>
  <si>
    <t>Zhotovitel:</t>
  </si>
  <si>
    <t>Vyplň údaj</t>
  </si>
  <si>
    <t>Projektant:</t>
  </si>
  <si>
    <t>PMZ PROJEKT, spol. s. r.o.</t>
  </si>
  <si>
    <t>True</t>
  </si>
  <si>
    <t>Zpracovatel:</t>
  </si>
  <si>
    <t>0,01</t>
  </si>
  <si>
    <t>N. Pavlíková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</si>
  <si>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</si>
  <si>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</si>
  <si>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</si>
  <si>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</si>
  <si>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</si>
  <si>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</si>
  <si>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</si>
  <si>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</si>
  <si>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</si>
  <si>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</si>
  <si>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</si>
  <si>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</si>
  <si>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</si>
  <si>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</si>
  <si>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</si>
  <si>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</si>
  <si>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</si>
  <si>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</si>
  <si>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</si>
  <si>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</si>
  <si>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</si>
  <si>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</si>
  <si>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</si>
  <si>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</si>
  <si>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</si>
  <si>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</si>
  <si>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</si>
  <si>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</si>
  <si>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</si>
  <si>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</si>
  <si>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</si>
  <si>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</si>
  <si>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</si>
  <si>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</si>
  <si>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</si>
  <si>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</si>
  <si>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</si>
  <si>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</si>
  <si>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</si>
  <si>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</si>
  <si>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</si>
  <si>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</si>
  <si>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{0120bcb8-1bf1-4990-9111-c0871df1c540}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</si>
  <si>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</si>
  <si>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</si>
  <si>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</si>
  <si>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</si>
  <si>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</si>
  <si>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</si>
  <si>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</si>
  <si>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</si>
  <si>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</si>
  <si>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</si>
  <si>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</si>
  <si>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</si>
  <si>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</si>
  <si>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</si>
  <si>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</si>
  <si>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</si>
  <si>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</si>
  <si>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</si>
  <si>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</si>
  <si>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</si>
  <si>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</si>
  <si>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</si>
  <si>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</si>
  <si>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</si>
  <si>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</si>
  <si>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</si>
  <si>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</si>
  <si>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</si>
  <si>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34.1 - Stěny a příčky a podhledy z PUR panelů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</si>
  <si>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</si>
  <si>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</si>
  <si>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</si>
  <si>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95 - Přípomocné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</si>
  <si>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</si>
  <si>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</si>
  <si>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</si>
  <si>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</si>
  <si>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</si>
  <si>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</si>
  <si>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</si>
  <si>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</si>
  <si>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</si>
  <si>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</si>
  <si>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</si>
  <si>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</si>
  <si>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</si>
  <si>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</si>
  <si>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</si>
  <si>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 xml:space="preserve">    43-M - Ocelové konstrukce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</si>
  <si>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</si>
  <si>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</si>
  <si>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</si>
  <si>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</si>
  <si>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</si>
  <si>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</si>
  <si>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</si>
  <si>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</si>
  <si>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</si>
  <si>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</si>
  <si>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</si>
  <si>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</si>
  <si>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</si>
  <si>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</si>
  <si>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</si>
  <si>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</si>
  <si>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</si>
  <si>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</si>
  <si>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</si>
  <si>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</si>
  <si>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</si>
  <si>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</si>
  <si>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</si>
  <si>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</si>
  <si>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</si>
  <si>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</si>
  <si>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132212101</t>
  </si>
  <si>
    <t>Hloubení rýh š do 600 mm ručním nebo pneum nářadím v soudržných horninách tř. 3</t>
  </si>
  <si>
    <t>m3</t>
  </si>
  <si>
    <t>4</t>
  </si>
  <si>
    <t>80729308</t>
  </si>
  <si>
    <t>161101501</t>
  </si>
  <si>
    <t>Svislé přemístění výkopku nošením svisle do v 3 m v hornině tř. 1 až 4</t>
  </si>
  <si>
    <t>-919668524</t>
  </si>
  <si>
    <t>3</t>
  </si>
  <si>
    <t>162201102</t>
  </si>
  <si>
    <t>Vodorovné přemístění do 50 m výkopku/sypaniny z horniny tř. 1 až 4 - mezideponii</t>
  </si>
  <si>
    <t>781616745</t>
  </si>
  <si>
    <t>162701105</t>
  </si>
  <si>
    <t>Vodorovné přemístění do 10000 m výkopku/sypaniny z horniny tř. 1 až 4 - na skládku</t>
  </si>
  <si>
    <t>-1080384991</t>
  </si>
  <si>
    <t>5</t>
  </si>
  <si>
    <t>167101102</t>
  </si>
  <si>
    <t>Nakládání výkopku z hornin tř. 1 až 4 přes 100 m3</t>
  </si>
  <si>
    <t>1160077695</t>
  </si>
  <si>
    <t>6</t>
  </si>
  <si>
    <t>171201101</t>
  </si>
  <si>
    <t>Uložení sypaniny do násypů nezhutněných - na mezideponii</t>
  </si>
  <si>
    <t>745886073</t>
  </si>
  <si>
    <t>7</t>
  </si>
  <si>
    <t>171201201</t>
  </si>
  <si>
    <t>Uložení sypaniny na skládky</t>
  </si>
  <si>
    <t>1075855808</t>
  </si>
  <si>
    <t>8</t>
  </si>
  <si>
    <t>171201211</t>
  </si>
  <si>
    <t>Poplatek za uložení odpadu ze sypaniny na skládce (skládkovné)</t>
  </si>
  <si>
    <t>t</t>
  </si>
  <si>
    <t>706228832</t>
  </si>
  <si>
    <t>9</t>
  </si>
  <si>
    <t>174101101</t>
  </si>
  <si>
    <t>Zásyp jam, šachet rýh nebo kolem objektů sypaninou se zhutněním</t>
  </si>
  <si>
    <t>-408487319</t>
  </si>
  <si>
    <t>10</t>
  </si>
  <si>
    <t>278381146</t>
  </si>
  <si>
    <t>Základy pod technologická zařízení půdorysné plochy do 0,5 m2 z betonu prostého tř. C 25/30 včetně potřebného bednění, výztuže - místnost 6, základ pod kompresor chlazení</t>
  </si>
  <si>
    <t>1198252120</t>
  </si>
  <si>
    <t>11</t>
  </si>
  <si>
    <t>278381166</t>
  </si>
  <si>
    <t>Základy pod technologická zařízení půdorysné plochy do 2 m2 z betonu prostého tř. C 25/30 včetně potřebného bednění, výztuže - základ pro OK kondenzátoru chlazení</t>
  </si>
  <si>
    <t>-1269139105</t>
  </si>
  <si>
    <t>12</t>
  </si>
  <si>
    <t>342151111</t>
  </si>
  <si>
    <t>Montáž opláštění stěn ocelových kcí ze sendvičových panelů šroubovaných budov v do 6 m - budou použity demontované panely</t>
  </si>
  <si>
    <t>m2</t>
  </si>
  <si>
    <t>-564195119</t>
  </si>
  <si>
    <t>13</t>
  </si>
  <si>
    <t>34217111R</t>
  </si>
  <si>
    <t xml:space="preserve">Dodávka a montáž desek (plechů) pro zakrytí zdemontovaných částí panelů </t>
  </si>
  <si>
    <t>1132203486</t>
  </si>
  <si>
    <t>14</t>
  </si>
  <si>
    <t>342291112</t>
  </si>
  <si>
    <t>Ukotvení příček montážní polyuretanovou pěnou tl příčky přes 100 mm</t>
  </si>
  <si>
    <t>m</t>
  </si>
  <si>
    <t>2102373443</t>
  </si>
  <si>
    <t>342291121</t>
  </si>
  <si>
    <t>Ukotvení příček k cihelným konstrukcím plochými kotvami</t>
  </si>
  <si>
    <t>519866224</t>
  </si>
  <si>
    <t>16</t>
  </si>
  <si>
    <t>342291131</t>
  </si>
  <si>
    <t>Ukotvení příček k betonovým konstrukcím plochými kotvami</t>
  </si>
  <si>
    <t>734766319</t>
  </si>
  <si>
    <t>17</t>
  </si>
  <si>
    <t>713211181</t>
  </si>
  <si>
    <t>Montáž izolace tepelné  podlah</t>
  </si>
  <si>
    <t>-1882205583</t>
  </si>
  <si>
    <t>18</t>
  </si>
  <si>
    <t>317234410</t>
  </si>
  <si>
    <t>Vyzdívka mezi nosníky z cihel pálených na MC</t>
  </si>
  <si>
    <t>98658085</t>
  </si>
  <si>
    <t>19</t>
  </si>
  <si>
    <t>317944321</t>
  </si>
  <si>
    <t>Válcované nosníky do č.12 dodatečně osazované do připravených otvorů -  I100</t>
  </si>
  <si>
    <t>1224666148</t>
  </si>
  <si>
    <t>20</t>
  </si>
  <si>
    <t>34224811R</t>
  </si>
  <si>
    <t>Příčky z cihel děrovaných tl 140 mm pevnosti P 10 na MVC</t>
  </si>
  <si>
    <t>-1478544408</t>
  </si>
  <si>
    <t>346481112</t>
  </si>
  <si>
    <t>Zaplentování rýh, potrubí, výklenků nebo nik ve stěnách keramickým pletivem</t>
  </si>
  <si>
    <t>-1609707920</t>
  </si>
  <si>
    <t>22</t>
  </si>
  <si>
    <t>349231821</t>
  </si>
  <si>
    <t>Přizdívka ostění s ozubem z cihel tl do 300 mm</t>
  </si>
  <si>
    <t>-84079934</t>
  </si>
  <si>
    <t>23</t>
  </si>
  <si>
    <t>KP01</t>
  </si>
  <si>
    <t>Dodávka + montáž PUR  panelů  tl. 80mm   včetně systémového kotvení, oplechování, lemování a všech systémových detailů (nosná konstrukce PUR panelů  je součástí položky)  - komplet</t>
  </si>
  <si>
    <t>1977632377</t>
  </si>
  <si>
    <t>24</t>
  </si>
  <si>
    <t>KP02</t>
  </si>
  <si>
    <t>Dodávka + montáž PUR panelů  tl. 60mm, včetně systémového kotvení, oplechování, lemování a všech systémových detailů (nosná konstrukce PUR panelů  je součástí položky) - zakrytí původních oken</t>
  </si>
  <si>
    <t>2107393003</t>
  </si>
  <si>
    <t>25</t>
  </si>
  <si>
    <t>KP03</t>
  </si>
  <si>
    <t>Dodávka + montáž podhledu z minerálních panelů  tl. 150mm, včetně systémového kotvení, oplechování, lemování a všech systémových detailů (nosná konstrukce  panelů  je součástí položky) - zakrytí původních oken</t>
  </si>
  <si>
    <t>1091541128</t>
  </si>
  <si>
    <t>26</t>
  </si>
  <si>
    <t>11310612R</t>
  </si>
  <si>
    <t>Rozebrání dlažeb chodníku v místě základu pro ocelovou konstrukci kondenzátoru chlazení</t>
  </si>
  <si>
    <t>1810960205</t>
  </si>
  <si>
    <t>27</t>
  </si>
  <si>
    <t>57237011R</t>
  </si>
  <si>
    <t>Vyspravení krytu chodníku po překopech dlažbou ( předpoklad použití stávající rozebrané dlažby)</t>
  </si>
  <si>
    <t>-2081220012</t>
  </si>
  <si>
    <t>28</t>
  </si>
  <si>
    <t>612321141</t>
  </si>
  <si>
    <t>Vápenocementová omítka štuková dvouvrstvá vnitřních stěn nanášená ručně</t>
  </si>
  <si>
    <t>-752499666</t>
  </si>
  <si>
    <t>29</t>
  </si>
  <si>
    <t>612325302</t>
  </si>
  <si>
    <t>Vápenocementová štuková omítka ostění nebo nadpraží</t>
  </si>
  <si>
    <t>203950823</t>
  </si>
  <si>
    <t>30</t>
  </si>
  <si>
    <t>612331121</t>
  </si>
  <si>
    <t>Cementová omítka hladká jednovrstvá vnitřních stěn nanášená ručně - pod obklady</t>
  </si>
  <si>
    <t>-1367110045</t>
  </si>
  <si>
    <t>31</t>
  </si>
  <si>
    <t>619991001</t>
  </si>
  <si>
    <t>Zakrytí podlah , konstrukcí, prvků fólií přilepenou lepící páskou před znečištěním</t>
  </si>
  <si>
    <t>1476908660</t>
  </si>
  <si>
    <t>32</t>
  </si>
  <si>
    <t>631311136</t>
  </si>
  <si>
    <t>Mazanina tl do 240 mm z betonu prostého bez zvýšených nároků na prostředí tř. C 25/30</t>
  </si>
  <si>
    <t>-2058485460</t>
  </si>
  <si>
    <t>33</t>
  </si>
  <si>
    <t>631312141</t>
  </si>
  <si>
    <t>Doplnění rýh v dosavadních mazaninách betonem prostým</t>
  </si>
  <si>
    <t>-1905369740</t>
  </si>
  <si>
    <t>34</t>
  </si>
  <si>
    <t>631319013</t>
  </si>
  <si>
    <t>Příplatek k mazanině tl do 240 mm za přehlazení povrchu</t>
  </si>
  <si>
    <t>537163848</t>
  </si>
  <si>
    <t>35</t>
  </si>
  <si>
    <t>631319175</t>
  </si>
  <si>
    <t>Příplatek k mazanině tl do 240 mm za stržení povrchu spodní vrstvy před vložením výztuže</t>
  </si>
  <si>
    <t>-247715981</t>
  </si>
  <si>
    <t>36</t>
  </si>
  <si>
    <t>631319205</t>
  </si>
  <si>
    <t>Příplatek k mazaninám za přidání ocelových vláken (drátkobeton) pro objemové vyztužení 35 kg/m3</t>
  </si>
  <si>
    <t>-2072570792</t>
  </si>
  <si>
    <t>37</t>
  </si>
  <si>
    <t>632451111</t>
  </si>
  <si>
    <t>Cementový samonivelační potěr ze suchých směsí  - chodba vedle míst. 06</t>
  </si>
  <si>
    <t>-316280417</t>
  </si>
  <si>
    <t>38</t>
  </si>
  <si>
    <t>635111115</t>
  </si>
  <si>
    <t xml:space="preserve">Násyp pod podlahy ze štěrkopísku s udusáním </t>
  </si>
  <si>
    <t>-153904481</t>
  </si>
  <si>
    <t>39</t>
  </si>
  <si>
    <t>949101112</t>
  </si>
  <si>
    <t>Lešení pomocné pro objekty pozemních staveb s lešeňovou podlahou v do 3,5 m zatížení do 150 kg/m2</t>
  </si>
  <si>
    <t>1563207100</t>
  </si>
  <si>
    <t>40</t>
  </si>
  <si>
    <t>952901221</t>
  </si>
  <si>
    <t>Vyčištění budov průmyslových objektů při jakékoliv výšce podlaží</t>
  </si>
  <si>
    <t>1571817621</t>
  </si>
  <si>
    <t>41</t>
  </si>
  <si>
    <t>962031133</t>
  </si>
  <si>
    <t>Bourání příček z cihel pálených na MVC tl do 150 mm</t>
  </si>
  <si>
    <t>79921369</t>
  </si>
  <si>
    <t>42</t>
  </si>
  <si>
    <t>965022121</t>
  </si>
  <si>
    <t xml:space="preserve">Bourání kamenných podlah nebo dlažeb </t>
  </si>
  <si>
    <t>1866020785</t>
  </si>
  <si>
    <t>43</t>
  </si>
  <si>
    <t>965043331</t>
  </si>
  <si>
    <t>Bourání podkladů pod dlažby betonových s potěrem nebo teracem tl do 100 mm pl do 4 m2</t>
  </si>
  <si>
    <t>945397409</t>
  </si>
  <si>
    <t>44</t>
  </si>
  <si>
    <t>965043441</t>
  </si>
  <si>
    <t>Bourání podkladů pod dlažby betonových  pl přes 4 m2</t>
  </si>
  <si>
    <t>1804735306</t>
  </si>
  <si>
    <t>45</t>
  </si>
  <si>
    <t>965049111</t>
  </si>
  <si>
    <t>Příplatek k bourání betonových mazanin za bourání mazanin se svařovanou sítí tl do 100 mm</t>
  </si>
  <si>
    <t>748466088</t>
  </si>
  <si>
    <t>46</t>
  </si>
  <si>
    <t>965049112</t>
  </si>
  <si>
    <t>Příplatek k bourání betonových mazanin za bourání mazanin se svařovanou sítí tl přes 100 mm</t>
  </si>
  <si>
    <t>569964455</t>
  </si>
  <si>
    <t>47</t>
  </si>
  <si>
    <t>965081223</t>
  </si>
  <si>
    <t>Bourání podlah z dlaždic keramických  tl přes 10 mm plochy přes 1 m2</t>
  </si>
  <si>
    <t>1410883954</t>
  </si>
  <si>
    <t>48</t>
  </si>
  <si>
    <t>96607211R</t>
  </si>
  <si>
    <t>Demontáž opláštění stěn ocelových kcí ze sendvičových panelů budov v do 6 m</t>
  </si>
  <si>
    <t>870619256</t>
  </si>
  <si>
    <t>49</t>
  </si>
  <si>
    <t>96607211R1</t>
  </si>
  <si>
    <t>Demontáž opláštění stěn ocelových kcí ze sendvičových panelů budov v do 6 m - pro zpětné využití</t>
  </si>
  <si>
    <t>-707568341</t>
  </si>
  <si>
    <t>50</t>
  </si>
  <si>
    <t>967031132</t>
  </si>
  <si>
    <t>Přisekání rovných ostění v cihelném zdivu na MV nebo MVC</t>
  </si>
  <si>
    <t>-627957971</t>
  </si>
  <si>
    <t>51</t>
  </si>
  <si>
    <t>968062375</t>
  </si>
  <si>
    <t>Vybourání dřevěných rámů oken zdvojených včetně křídel pl do 2 m2 - stávající dřevěná okna</t>
  </si>
  <si>
    <t>-2123265569</t>
  </si>
  <si>
    <t>52</t>
  </si>
  <si>
    <t>971033331</t>
  </si>
  <si>
    <t>Vybourání otvorů ve zdivu cihelném pl do 0,09 m2 na MVC nebo MV tl do 150 mm</t>
  </si>
  <si>
    <t>kus</t>
  </si>
  <si>
    <t>-1364457711</t>
  </si>
  <si>
    <t>53</t>
  </si>
  <si>
    <t>971033631</t>
  </si>
  <si>
    <t>Vybourání otvorů ve zdivu cihelném pl do 4 m2 na MVC nebo MV tl do 150 mm</t>
  </si>
  <si>
    <t>1637666281</t>
  </si>
  <si>
    <t>54</t>
  </si>
  <si>
    <t>974032664</t>
  </si>
  <si>
    <t>Vysekání rýh ve stěnách z dutých cihel nebo tvárnic pro vtahování nosníků hl do 150 mm v do 150 mm</t>
  </si>
  <si>
    <t>-665491610</t>
  </si>
  <si>
    <t>55</t>
  </si>
  <si>
    <t>977312112</t>
  </si>
  <si>
    <t xml:space="preserve">Řezání stávajících betonových mazanin vyztužených hl do 100 mm </t>
  </si>
  <si>
    <t>-1834608376</t>
  </si>
  <si>
    <t>56</t>
  </si>
  <si>
    <t>977312113</t>
  </si>
  <si>
    <t>Řezání stávajících betonových mazanin vyztužených hl do 150 mm</t>
  </si>
  <si>
    <t>-1219888145</t>
  </si>
  <si>
    <t>57</t>
  </si>
  <si>
    <t>978013191</t>
  </si>
  <si>
    <t>Otlučení vnitřní vápenné nebo vápenocementové omítky stěn v rozsahu do 100 %</t>
  </si>
  <si>
    <t>1787835712</t>
  </si>
  <si>
    <t>58</t>
  </si>
  <si>
    <t>978059541</t>
  </si>
  <si>
    <t>Odsekání a odebrání obkladů stěn z vnitřních obkládaček plochy přes 1 m2 včetně podkladní omítky</t>
  </si>
  <si>
    <t>1027092112</t>
  </si>
  <si>
    <t>59</t>
  </si>
  <si>
    <t>95R</t>
  </si>
  <si>
    <t>Přípomocné práce pro všechny  profese (průrazy, rýhy, začištění, ....)</t>
  </si>
  <si>
    <t>kpl</t>
  </si>
  <si>
    <t>2020053147</t>
  </si>
  <si>
    <t>60</t>
  </si>
  <si>
    <t>997013111</t>
  </si>
  <si>
    <t>Vnitrostaveništní doprava suti a vybouraných hmot do 50m s použitím mechanizace - mezideponie</t>
  </si>
  <si>
    <t>1399553703</t>
  </si>
  <si>
    <t>61</t>
  </si>
  <si>
    <t>997013501</t>
  </si>
  <si>
    <t>Odvoz suti a vybouraných hmot na skládku nebo meziskládku do 1 km  - na mezideponii</t>
  </si>
  <si>
    <t>-656816655</t>
  </si>
  <si>
    <t>62</t>
  </si>
  <si>
    <t>997013509</t>
  </si>
  <si>
    <t>Příplatek k odvozu suti a vybouraných hmot na skládku ZKD 1 km přes 1 km ( předpoklad 20km)</t>
  </si>
  <si>
    <t>1843475478</t>
  </si>
  <si>
    <t>63</t>
  </si>
  <si>
    <t>997013831</t>
  </si>
  <si>
    <t>Poplatek za uložení stavebního směsného odpadu na skládce (skládkovné)</t>
  </si>
  <si>
    <t>-681868768</t>
  </si>
  <si>
    <t>64</t>
  </si>
  <si>
    <t>997221611</t>
  </si>
  <si>
    <t>Nakládání suti na dopravní prostředky pro vodorovnou dopravu</t>
  </si>
  <si>
    <t>-129370900</t>
  </si>
  <si>
    <t>65</t>
  </si>
  <si>
    <t>998011001</t>
  </si>
  <si>
    <t>Přesun hmot pro budovy zděné v do 6 m</t>
  </si>
  <si>
    <t>1443195488</t>
  </si>
  <si>
    <t>66</t>
  </si>
  <si>
    <t>71111100R</t>
  </si>
  <si>
    <t>Dodávka + montáž hydroizolace s vytažením na stěny</t>
  </si>
  <si>
    <t>1296663148</t>
  </si>
  <si>
    <t>67</t>
  </si>
  <si>
    <t>998711201</t>
  </si>
  <si>
    <t>Přesun hmot procentní pro izolace proti vodě, vlhkosti a plynům v objektech v do 6 m</t>
  </si>
  <si>
    <t>%</t>
  </si>
  <si>
    <t>62548774</t>
  </si>
  <si>
    <t>68</t>
  </si>
  <si>
    <t>713110813</t>
  </si>
  <si>
    <t>Odstranění tepelné izolace stropů volně kladené z vláknitých materiálů tl přes 100 mm</t>
  </si>
  <si>
    <t>-1468288592</t>
  </si>
  <si>
    <t>69</t>
  </si>
  <si>
    <t>713211131R</t>
  </si>
  <si>
    <t xml:space="preserve">Montáž izolace tepelné chladíren podlah 1.vrstva desek </t>
  </si>
  <si>
    <t>1146399160</t>
  </si>
  <si>
    <t>70</t>
  </si>
  <si>
    <t>M</t>
  </si>
  <si>
    <t>283R01.</t>
  </si>
  <si>
    <t>PUR desky tl. 50 mm</t>
  </si>
  <si>
    <t>461212461</t>
  </si>
  <si>
    <t>71</t>
  </si>
  <si>
    <t>998713201</t>
  </si>
  <si>
    <t>Přesun hmot procentní pro izolace tepelné v objektech v do 6 m</t>
  </si>
  <si>
    <t>-326126330</t>
  </si>
  <si>
    <t>72</t>
  </si>
  <si>
    <t>75111101R</t>
  </si>
  <si>
    <t>Montáž ventilátoru - míst 06</t>
  </si>
  <si>
    <t>993667317</t>
  </si>
  <si>
    <t>73</t>
  </si>
  <si>
    <t>429R01</t>
  </si>
  <si>
    <t>potrubního diagonální ventilátor se skříní z plastu</t>
  </si>
  <si>
    <t>1425404317</t>
  </si>
  <si>
    <t>Potrubní diagonální ventilátor, skříň z plastu, oběžné kolo z plastu, pracovní teplota do +60 stupňů C, motor s trojím vinutím a tepelnou ochranou, krytí IP 44, DN 160, V = 400m3/h, 60 Pa, 0.053kW, 0.21 A, 230 V, 50 Hz, vč. spojovací manžety DN 160, ochranné mřížky sání DN 160 a nástěnné žaluziové klapky DN 160.</t>
  </si>
  <si>
    <t>P</t>
  </si>
  <si>
    <t>74</t>
  </si>
  <si>
    <t>751398022</t>
  </si>
  <si>
    <t>Mtž větrací mřížky stěnové do 0,100 m2</t>
  </si>
  <si>
    <t>1866828506</t>
  </si>
  <si>
    <t>75</t>
  </si>
  <si>
    <t>562R02</t>
  </si>
  <si>
    <t>mřížka větrací stěnovái vel.400*200mm, rozteč lamel 20mm, materiál hliník vč. upev. rámu  - míst. 01</t>
  </si>
  <si>
    <t>1100735981</t>
  </si>
  <si>
    <t>76</t>
  </si>
  <si>
    <t>751398032</t>
  </si>
  <si>
    <t>Mtž ventilační mřížky do dveří do 0,100 m2</t>
  </si>
  <si>
    <t>-1032259102</t>
  </si>
  <si>
    <t>77</t>
  </si>
  <si>
    <t>562R01</t>
  </si>
  <si>
    <t>mřížka větrací do dveří vel. 400*200mm, rozteč lamel 20mm, materiál hliník, vč. upev. rámu - míst. 01</t>
  </si>
  <si>
    <t>-1527538888</t>
  </si>
  <si>
    <t>78</t>
  </si>
  <si>
    <t>998751201</t>
  </si>
  <si>
    <t>Přesun hmot procentní pro vzduchotechniku v objektech v do 12 m</t>
  </si>
  <si>
    <t>-1071524422</t>
  </si>
  <si>
    <t>79</t>
  </si>
  <si>
    <t>76313144R</t>
  </si>
  <si>
    <t>SDK podhled desky s PO, s tepelnou izolací tl. 100mm</t>
  </si>
  <si>
    <t>-1869020282</t>
  </si>
  <si>
    <t>80</t>
  </si>
  <si>
    <t>76313144R1</t>
  </si>
  <si>
    <t>Nový dekorační  podhled, desky s PO, s tepelnou izolací tl. 100mm</t>
  </si>
  <si>
    <t>-1551183654</t>
  </si>
  <si>
    <t>81</t>
  </si>
  <si>
    <t>763164632</t>
  </si>
  <si>
    <t>SDK obklad kovových kcí tvaru U š do 1,2 m desky 1xA 15</t>
  </si>
  <si>
    <t>1743877282</t>
  </si>
  <si>
    <t>82</t>
  </si>
  <si>
    <t>998763401</t>
  </si>
  <si>
    <t>Přesun hmot procentní pro sádrokartonové konstrukce v objektech v do 6 m</t>
  </si>
  <si>
    <t>-1237386169</t>
  </si>
  <si>
    <t>83</t>
  </si>
  <si>
    <t>766R01</t>
  </si>
  <si>
    <t>Dodávka + montáž oken plastových ( okno otevíravé a sklopné s pákovým otevíráním včetně parapetu, zasklení izolačním trojsklem vel. 1100*1500mm, ozn. 01B- viz výpis dveří a oken)</t>
  </si>
  <si>
    <t>-2108973028</t>
  </si>
  <si>
    <t>84</t>
  </si>
  <si>
    <t>766R02</t>
  </si>
  <si>
    <t>Dodávka + montáž dveře jednokřídlové otočné venkovní s nadsvětlíkem, materiál plast, vel. 900*2500+800mm, ozn. 02A/X- viz výpis dveří a oken</t>
  </si>
  <si>
    <t>-858506229</t>
  </si>
  <si>
    <t>85</t>
  </si>
  <si>
    <t>998766201</t>
  </si>
  <si>
    <t>Přesun hmot procentní pro konstrukce truhlářské v objektech v do 6 m</t>
  </si>
  <si>
    <t>628613721</t>
  </si>
  <si>
    <t>86</t>
  </si>
  <si>
    <t>767581801</t>
  </si>
  <si>
    <t>Demontáž podhledu kazet - částečná demontáž kazet, nutná k zavěšení nového podhledu ( předpoklad 30% kazet)</t>
  </si>
  <si>
    <t>-1517975080</t>
  </si>
  <si>
    <t>87</t>
  </si>
  <si>
    <t>767RD01</t>
  </si>
  <si>
    <t>Dodávka + montáž  dveře jednokřídlové otočné, provozní, pozink. lak. vel. 900/2100mm ozn. 01A/X - viz výpis dveří a oken</t>
  </si>
  <si>
    <t>-203580316</t>
  </si>
  <si>
    <t>88</t>
  </si>
  <si>
    <t>767RN02</t>
  </si>
  <si>
    <t>Dodávka + montáž  dveře jednokřídlové posuvné, chladírenské, pozink. lak. vel. 900/2100mm ozn. 03A/X - viz výpis dveří a oken</t>
  </si>
  <si>
    <t>994397184</t>
  </si>
  <si>
    <t>89</t>
  </si>
  <si>
    <t>998767201</t>
  </si>
  <si>
    <t>Přesun hmot procentní pro zámečnické konstrukce v objektech v do 6 m</t>
  </si>
  <si>
    <t>535405159</t>
  </si>
  <si>
    <t>90</t>
  </si>
  <si>
    <t>771471141</t>
  </si>
  <si>
    <t>Montáž soklíků z dlaždic keramických s požlábkem do malty v do 90 mm</t>
  </si>
  <si>
    <t>-609890768</t>
  </si>
  <si>
    <t>91</t>
  </si>
  <si>
    <t>597R05</t>
  </si>
  <si>
    <t>sokl s požlábkem - míst. 2, 03</t>
  </si>
  <si>
    <t>bm</t>
  </si>
  <si>
    <t>857673629</t>
  </si>
  <si>
    <t>92</t>
  </si>
  <si>
    <t>77157112R</t>
  </si>
  <si>
    <t xml:space="preserve">Montáž podlah z keramických dlaždic </t>
  </si>
  <si>
    <t>1067288524</t>
  </si>
  <si>
    <t>93</t>
  </si>
  <si>
    <t>597R01</t>
  </si>
  <si>
    <t>dlaždice keramické  do míst. 02 - výběr upřesní investor</t>
  </si>
  <si>
    <t>-1338619691</t>
  </si>
  <si>
    <t>94</t>
  </si>
  <si>
    <t>597R02</t>
  </si>
  <si>
    <t>dlaždice keramické  do míst. 03 (reprezentační keramická dlažba) - výběr upřesní investor</t>
  </si>
  <si>
    <t>906020473</t>
  </si>
  <si>
    <t>95</t>
  </si>
  <si>
    <t>77157919R</t>
  </si>
  <si>
    <t xml:space="preserve">Příplatek k montáž podlah keramických za spárování </t>
  </si>
  <si>
    <t>1057158704</t>
  </si>
  <si>
    <t>96</t>
  </si>
  <si>
    <t>771591111</t>
  </si>
  <si>
    <t>Podlahy penetrace podkladu</t>
  </si>
  <si>
    <t>909614443</t>
  </si>
  <si>
    <t>97</t>
  </si>
  <si>
    <t>771990111</t>
  </si>
  <si>
    <t>Vyrovnání podkladu samonivelační stěrkou tl 4 mm pevnosti 15 Mpa</t>
  </si>
  <si>
    <t>-2101739181</t>
  </si>
  <si>
    <t>98</t>
  </si>
  <si>
    <t>998771201</t>
  </si>
  <si>
    <t>Přesun hmot procentní pro podlahy z dlaždic v objektech v do 6 m</t>
  </si>
  <si>
    <t>2021020643</t>
  </si>
  <si>
    <t>99</t>
  </si>
  <si>
    <t>772521150</t>
  </si>
  <si>
    <t>Kladení dlažby z kamene z pravoúhlých desek a dlaždic do malty tl do 50 mm</t>
  </si>
  <si>
    <t>1434003101</t>
  </si>
  <si>
    <t>100</t>
  </si>
  <si>
    <t>583810940</t>
  </si>
  <si>
    <t>deska dlažební žulová - dtto jako sávající</t>
  </si>
  <si>
    <t>-381417245</t>
  </si>
  <si>
    <t>101</t>
  </si>
  <si>
    <t>998772201</t>
  </si>
  <si>
    <t>Přesun hmot procentní pro podlahy z kamene v objektech v do 6 m</t>
  </si>
  <si>
    <t>-1548197057</t>
  </si>
  <si>
    <t>102</t>
  </si>
  <si>
    <t>776201812</t>
  </si>
  <si>
    <t>Demontáž lepených povlakových podlah s podložkou ručně</t>
  </si>
  <si>
    <t>-1527146853</t>
  </si>
  <si>
    <t>103</t>
  </si>
  <si>
    <t>776410811</t>
  </si>
  <si>
    <t>Odstranění soklíků a lišt pryžových nebo plastových</t>
  </si>
  <si>
    <t>1250352531</t>
  </si>
  <si>
    <t>104</t>
  </si>
  <si>
    <t>777R01</t>
  </si>
  <si>
    <t>Bezespará litá průmyslová podlaha tl. 5mm - včetně přípravy povrchu  a včetně všech systémových detailů ( v chladírnách budou k PUR panelům nad podlahou kotveny vodorovné nerez lišty, litá podlaha vytvoří požlábek)</t>
  </si>
  <si>
    <t>-396213669</t>
  </si>
  <si>
    <t xml:space="preserve">Polyuretanbetonová strukturovaná stěrka s protiskluzným povrchem tl. 5mm
TECHNICKÁ SPECIFIKACE / TECHNICKÝ STANDARD:
Polyuretanbetonová jednovrstvá protiskluzná stěrka se strukturovaným matným povrchem:
- Příprava podkladu otryskáním, broušením apod.
- Úprava pracovních a dilatačních spár, lokálních trhlin podkladu (injektáž a zatmelení)
- Provedení kotvících drážek
- Penetrace se nevyžaduje (případná penetrační stěrka – záškrab polyuretanbeton)
- Nosná vrstva 5mm
•Pevnost v tahu povrchové vrstvy podklad. betonu min. 1,5 MPa
•Pevnost v tlaku 59 MPa
•Nekluznost podlahové stěrky R11 (DIN 51130)
•Aplikace v jedné vrstvě bez posypu a bez uzavíracího nátěru
•Zkouška na obrus dle TABER (ztráta v mg / 1000 ot. / 1 kg) je 900 mg
•Třída reakce na oheň BFL – S1
•Teplotní odolnost -40°C až +130°C tloušťka vrstvy 9mm (odolnost na pojezd horkých pekařských vozíků z pece (krátkodobě +150°C).
•Pojezd kovovým kolem
•Splňuje požadavky Nařízení Evropského parlamentu a Rady (ES) č.1935/2004 (přímý styk s potravinou) - díky atestům pro přímý styk s potravinami splňuje náš podlahový systém požadavky na kritické body v rámci zpracování analýzy HACCP pro potravinářské provozy
•Aplikace na 7dní starý beton bez použití speciálních penetrací
•Čištění horkou párou
•Kvalita a výsledný efekt čištění jako při čištění součástí podlahy v nerezovém provedení
•Podlaha není nasákavá 
•Paropropustná
•Odolnost vůči rázovému zatížení a teplotním šokům
•Probarvení v celé vrstvě
   Podlahovina má protiskluzný povrch, je hygienicky nezávadná, s vysokou chemickou, mechanickou a teplotní odolností. Čištění párou. Odolnost teplotnímu šoku. Finální povrchová vrstva je beze spár, nepropustná, protiskluzná a bezprašná.
</t>
  </si>
  <si>
    <t>105</t>
  </si>
  <si>
    <t>998777202</t>
  </si>
  <si>
    <t>Přesun hmot procentní pro podlahy lité v objektech v do 12 m</t>
  </si>
  <si>
    <t>-851057894</t>
  </si>
  <si>
    <t>106</t>
  </si>
  <si>
    <t>781471116</t>
  </si>
  <si>
    <t>Montáž obkladů vnitřních keramických hladkých do 35 ks/m2 kladených do malty</t>
  </si>
  <si>
    <t>-476292108</t>
  </si>
  <si>
    <t>107</t>
  </si>
  <si>
    <t>597R03</t>
  </si>
  <si>
    <t>obkládačky keramické  - výběr upřesní investor</t>
  </si>
  <si>
    <t>1468095956</t>
  </si>
  <si>
    <t>108</t>
  </si>
  <si>
    <t>597R04</t>
  </si>
  <si>
    <t>obkládačky keramické míst. 03, repre keramický obklad - výběr upřesní investor</t>
  </si>
  <si>
    <t>-1535195749</t>
  </si>
  <si>
    <t>109</t>
  </si>
  <si>
    <t>781479194</t>
  </si>
  <si>
    <t>Příplatek k montáži obkladů vnitřních keramických hladkých za nerovný povrch</t>
  </si>
  <si>
    <t>-378887216</t>
  </si>
  <si>
    <t>110</t>
  </si>
  <si>
    <t>781479195</t>
  </si>
  <si>
    <t>Příplatek k montáži obkladů vnitřních keramických za spárování</t>
  </si>
  <si>
    <t>2134016130</t>
  </si>
  <si>
    <t>111</t>
  </si>
  <si>
    <t>998781201</t>
  </si>
  <si>
    <t>Přesun hmot procentní pro obklady keramické v objektech v do 6 m</t>
  </si>
  <si>
    <t>660309160</t>
  </si>
  <si>
    <t>112</t>
  </si>
  <si>
    <t>784211101</t>
  </si>
  <si>
    <t>Dvojnásobné bílé malby ze směsí  v místnostech výšky do 3,80 m</t>
  </si>
  <si>
    <t>-1818127657</t>
  </si>
  <si>
    <t>113</t>
  </si>
  <si>
    <t>R01</t>
  </si>
  <si>
    <t>Dodávka a montáž atypické ocelové konstrukce pro kondenzát chlazení - materiál pozink. trubky 60*60*5mm - viz výkres č. 05</t>
  </si>
  <si>
    <t>kg</t>
  </si>
  <si>
    <t>1086068890</t>
  </si>
  <si>
    <t>VP - Vícepráce</t>
  </si>
  <si>
    <t>PN</t>
  </si>
  <si>
    <t>VÚCHS Rapotín- prodejna masa a masných výrobků</t>
  </si>
  <si>
    <t>7- VÝKAZ VÝMĚR STAVEBNÍ ČÁSTI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</si>
</sst>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5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center"/>
    </xf>
    <xf numFmtId="0" fontId="35" fillId="0" borderId="12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42" activePane="bottomLeft" state="frozen"/>
      <selection pane="bottomLeft" activeCell="K6" sqref="K6:AO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7" t="s">
        <v>9</v>
      </c>
      <c r="BT2" s="17" t="s">
        <v>10</v>
      </c>
    </row>
    <row r="3" spans="1:73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" customHeight="1">
      <c r="B4" s="21"/>
      <c r="C4" s="188" t="s">
        <v>12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22"/>
      <c r="AS4" s="23" t="s">
        <v>13</v>
      </c>
      <c r="BE4" s="24" t="s">
        <v>14</v>
      </c>
      <c r="BS4" s="17" t="s">
        <v>15</v>
      </c>
    </row>
    <row r="5" spans="1:73" ht="14.4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208" t="s">
        <v>17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5"/>
      <c r="AQ5" s="22"/>
      <c r="BE5" s="206" t="s">
        <v>18</v>
      </c>
      <c r="BS5" s="17" t="s">
        <v>9</v>
      </c>
    </row>
    <row r="6" spans="1:73" ht="36.9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210" t="s">
        <v>620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25"/>
      <c r="AQ6" s="22"/>
      <c r="BE6" s="207"/>
      <c r="BS6" s="17" t="s">
        <v>9</v>
      </c>
    </row>
    <row r="7" spans="1:73" ht="14.4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2"/>
      <c r="BE7" s="207"/>
      <c r="BS7" s="17" t="s">
        <v>9</v>
      </c>
    </row>
    <row r="8" spans="1:73" ht="14.4" customHeight="1">
      <c r="B8" s="21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2"/>
      <c r="BE8" s="207"/>
      <c r="BS8" s="17" t="s">
        <v>9</v>
      </c>
    </row>
    <row r="9" spans="1:73" ht="14.4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207"/>
      <c r="BS9" s="17" t="s">
        <v>9</v>
      </c>
    </row>
    <row r="10" spans="1:73" ht="14.4" customHeight="1">
      <c r="B10" s="21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2"/>
      <c r="BE10" s="207"/>
      <c r="BS10" s="17" t="s">
        <v>9</v>
      </c>
    </row>
    <row r="11" spans="1:73" ht="18.45" customHeight="1">
      <c r="B11" s="21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2"/>
      <c r="BE11" s="207"/>
      <c r="BS11" s="17" t="s">
        <v>9</v>
      </c>
    </row>
    <row r="12" spans="1:73" ht="6.9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207"/>
      <c r="BS12" s="17" t="s">
        <v>9</v>
      </c>
    </row>
    <row r="13" spans="1:73" ht="14.4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32</v>
      </c>
      <c r="AO13" s="25"/>
      <c r="AP13" s="25"/>
      <c r="AQ13" s="22"/>
      <c r="BE13" s="207"/>
      <c r="BS13" s="17" t="s">
        <v>9</v>
      </c>
    </row>
    <row r="14" spans="1:73" ht="13.2">
      <c r="B14" s="21"/>
      <c r="C14" s="25"/>
      <c r="D14" s="25"/>
      <c r="E14" s="211" t="s">
        <v>32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207"/>
      <c r="BS14" s="17" t="s">
        <v>9</v>
      </c>
    </row>
    <row r="15" spans="1:73" ht="6.9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207"/>
      <c r="BS15" s="17" t="s">
        <v>6</v>
      </c>
    </row>
    <row r="16" spans="1:73" ht="14.4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2"/>
      <c r="BE16" s="207"/>
      <c r="BS16" s="17" t="s">
        <v>6</v>
      </c>
    </row>
    <row r="17" spans="2:71" ht="18.45" customHeight="1">
      <c r="B17" s="21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2"/>
      <c r="BE17" s="207"/>
      <c r="BS17" s="17" t="s">
        <v>35</v>
      </c>
    </row>
    <row r="18" spans="2:71" ht="6.9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207"/>
      <c r="BS18" s="17" t="s">
        <v>9</v>
      </c>
    </row>
    <row r="19" spans="2:71" ht="14.4" customHeight="1">
      <c r="B19" s="21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2"/>
      <c r="BE19" s="207"/>
      <c r="BS19" s="17" t="s">
        <v>37</v>
      </c>
    </row>
    <row r="20" spans="2:71" ht="18.45" customHeight="1">
      <c r="B20" s="21"/>
      <c r="C20" s="25"/>
      <c r="D20" s="25"/>
      <c r="E20" s="27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2"/>
      <c r="BE20" s="207"/>
    </row>
    <row r="21" spans="2:71" ht="6.9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207"/>
    </row>
    <row r="22" spans="2:71" ht="13.2">
      <c r="B22" s="21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207"/>
    </row>
    <row r="23" spans="2:71" ht="22.5" customHeight="1">
      <c r="B23" s="21"/>
      <c r="C23" s="25"/>
      <c r="D23" s="25"/>
      <c r="E23" s="213" t="s">
        <v>5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5"/>
      <c r="AP23" s="25"/>
      <c r="AQ23" s="22"/>
      <c r="BE23" s="207"/>
    </row>
    <row r="24" spans="2:71" ht="6.9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207"/>
    </row>
    <row r="25" spans="2:71" ht="6.9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207"/>
    </row>
    <row r="26" spans="2:71" ht="14.4" customHeight="1">
      <c r="B26" s="21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4">
        <f>ROUND(AG87,0)</f>
        <v>0</v>
      </c>
      <c r="AL26" s="209"/>
      <c r="AM26" s="209"/>
      <c r="AN26" s="209"/>
      <c r="AO26" s="209"/>
      <c r="AP26" s="25"/>
      <c r="AQ26" s="22"/>
      <c r="BE26" s="207"/>
    </row>
    <row r="27" spans="2:71" ht="14.4" customHeight="1">
      <c r="B27" s="21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4">
        <f>ROUND(AG90,0)</f>
        <v>0</v>
      </c>
      <c r="AL27" s="214"/>
      <c r="AM27" s="214"/>
      <c r="AN27" s="214"/>
      <c r="AO27" s="214"/>
      <c r="AP27" s="25"/>
      <c r="AQ27" s="22"/>
      <c r="BE27" s="207"/>
    </row>
    <row r="28" spans="2:71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7"/>
    </row>
    <row r="29" spans="2:71" s="1" customFormat="1" ht="25.95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5">
        <f>ROUND(AK26+AK27,0)</f>
        <v>0</v>
      </c>
      <c r="AL29" s="216"/>
      <c r="AM29" s="216"/>
      <c r="AN29" s="216"/>
      <c r="AO29" s="216"/>
      <c r="AP29" s="35"/>
      <c r="AQ29" s="36"/>
      <c r="BE29" s="207"/>
    </row>
    <row r="30" spans="2:71" s="1" customFormat="1" ht="6.9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7"/>
    </row>
    <row r="31" spans="2:71" s="2" customFormat="1" ht="14.4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7">
        <v>0.21</v>
      </c>
      <c r="M31" s="198"/>
      <c r="N31" s="198"/>
      <c r="O31" s="198"/>
      <c r="P31" s="40"/>
      <c r="Q31" s="40"/>
      <c r="R31" s="40"/>
      <c r="S31" s="40"/>
      <c r="T31" s="43" t="s">
        <v>45</v>
      </c>
      <c r="U31" s="40"/>
      <c r="V31" s="40"/>
      <c r="W31" s="199">
        <f>ROUND(AZ87+SUM(CD91:CD95),0)</f>
        <v>0</v>
      </c>
      <c r="X31" s="198"/>
      <c r="Y31" s="198"/>
      <c r="Z31" s="198"/>
      <c r="AA31" s="198"/>
      <c r="AB31" s="198"/>
      <c r="AC31" s="198"/>
      <c r="AD31" s="198"/>
      <c r="AE31" s="198"/>
      <c r="AF31" s="40"/>
      <c r="AG31" s="40"/>
      <c r="AH31" s="40"/>
      <c r="AI31" s="40"/>
      <c r="AJ31" s="40"/>
      <c r="AK31" s="199">
        <f>ROUND(AV87+SUM(BY91:BY95),2)</f>
        <v>0</v>
      </c>
      <c r="AL31" s="198"/>
      <c r="AM31" s="198"/>
      <c r="AN31" s="198"/>
      <c r="AO31" s="198"/>
      <c r="AP31" s="40"/>
      <c r="AQ31" s="44"/>
      <c r="BE31" s="207"/>
    </row>
    <row r="32" spans="2:71" s="2" customFormat="1" ht="14.4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7">
        <v>0.15</v>
      </c>
      <c r="M32" s="198"/>
      <c r="N32" s="198"/>
      <c r="O32" s="198"/>
      <c r="P32" s="40"/>
      <c r="Q32" s="40"/>
      <c r="R32" s="40"/>
      <c r="S32" s="40"/>
      <c r="T32" s="43" t="s">
        <v>45</v>
      </c>
      <c r="U32" s="40"/>
      <c r="V32" s="40"/>
      <c r="W32" s="199">
        <f>ROUND(BA87+SUM(CE91:CE95),0)</f>
        <v>0</v>
      </c>
      <c r="X32" s="198"/>
      <c r="Y32" s="198"/>
      <c r="Z32" s="198"/>
      <c r="AA32" s="198"/>
      <c r="AB32" s="198"/>
      <c r="AC32" s="198"/>
      <c r="AD32" s="198"/>
      <c r="AE32" s="198"/>
      <c r="AF32" s="40"/>
      <c r="AG32" s="40"/>
      <c r="AH32" s="40"/>
      <c r="AI32" s="40"/>
      <c r="AJ32" s="40"/>
      <c r="AK32" s="199">
        <f>ROUND(AW87+SUM(BZ91:BZ95),2)</f>
        <v>0</v>
      </c>
      <c r="AL32" s="198"/>
      <c r="AM32" s="198"/>
      <c r="AN32" s="198"/>
      <c r="AO32" s="198"/>
      <c r="AP32" s="40"/>
      <c r="AQ32" s="44"/>
      <c r="BE32" s="207"/>
    </row>
    <row r="33" spans="2:57" s="2" customFormat="1" ht="14.4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7">
        <v>0.21</v>
      </c>
      <c r="M33" s="198"/>
      <c r="N33" s="198"/>
      <c r="O33" s="198"/>
      <c r="P33" s="40"/>
      <c r="Q33" s="40"/>
      <c r="R33" s="40"/>
      <c r="S33" s="40"/>
      <c r="T33" s="43" t="s">
        <v>45</v>
      </c>
      <c r="U33" s="40"/>
      <c r="V33" s="40"/>
      <c r="W33" s="199">
        <f>ROUND(BB87+SUM(CF91:CF95),0)</f>
        <v>0</v>
      </c>
      <c r="X33" s="198"/>
      <c r="Y33" s="198"/>
      <c r="Z33" s="198"/>
      <c r="AA33" s="198"/>
      <c r="AB33" s="198"/>
      <c r="AC33" s="198"/>
      <c r="AD33" s="198"/>
      <c r="AE33" s="198"/>
      <c r="AF33" s="40"/>
      <c r="AG33" s="40"/>
      <c r="AH33" s="40"/>
      <c r="AI33" s="40"/>
      <c r="AJ33" s="40"/>
      <c r="AK33" s="199">
        <v>0</v>
      </c>
      <c r="AL33" s="198"/>
      <c r="AM33" s="198"/>
      <c r="AN33" s="198"/>
      <c r="AO33" s="198"/>
      <c r="AP33" s="40"/>
      <c r="AQ33" s="44"/>
      <c r="BE33" s="207"/>
    </row>
    <row r="34" spans="2:57" s="2" customFormat="1" ht="14.4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7">
        <v>0.15</v>
      </c>
      <c r="M34" s="198"/>
      <c r="N34" s="198"/>
      <c r="O34" s="198"/>
      <c r="P34" s="40"/>
      <c r="Q34" s="40"/>
      <c r="R34" s="40"/>
      <c r="S34" s="40"/>
      <c r="T34" s="43" t="s">
        <v>45</v>
      </c>
      <c r="U34" s="40"/>
      <c r="V34" s="40"/>
      <c r="W34" s="199">
        <f>ROUND(BC87+SUM(CG91:CG95),0)</f>
        <v>0</v>
      </c>
      <c r="X34" s="198"/>
      <c r="Y34" s="198"/>
      <c r="Z34" s="198"/>
      <c r="AA34" s="198"/>
      <c r="AB34" s="198"/>
      <c r="AC34" s="198"/>
      <c r="AD34" s="198"/>
      <c r="AE34" s="198"/>
      <c r="AF34" s="40"/>
      <c r="AG34" s="40"/>
      <c r="AH34" s="40"/>
      <c r="AI34" s="40"/>
      <c r="AJ34" s="40"/>
      <c r="AK34" s="199">
        <v>0</v>
      </c>
      <c r="AL34" s="198"/>
      <c r="AM34" s="198"/>
      <c r="AN34" s="198"/>
      <c r="AO34" s="198"/>
      <c r="AP34" s="40"/>
      <c r="AQ34" s="44"/>
      <c r="BE34" s="207"/>
    </row>
    <row r="35" spans="2:57" s="2" customFormat="1" ht="14.4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7">
        <v>0</v>
      </c>
      <c r="M35" s="198"/>
      <c r="N35" s="198"/>
      <c r="O35" s="198"/>
      <c r="P35" s="40"/>
      <c r="Q35" s="40"/>
      <c r="R35" s="40"/>
      <c r="S35" s="40"/>
      <c r="T35" s="43" t="s">
        <v>45</v>
      </c>
      <c r="U35" s="40"/>
      <c r="V35" s="40"/>
      <c r="W35" s="199">
        <f>ROUND(BD87+SUM(CH91:CH95),0)</f>
        <v>0</v>
      </c>
      <c r="X35" s="198"/>
      <c r="Y35" s="198"/>
      <c r="Z35" s="198"/>
      <c r="AA35" s="198"/>
      <c r="AB35" s="198"/>
      <c r="AC35" s="198"/>
      <c r="AD35" s="198"/>
      <c r="AE35" s="198"/>
      <c r="AF35" s="40"/>
      <c r="AG35" s="40"/>
      <c r="AH35" s="40"/>
      <c r="AI35" s="40"/>
      <c r="AJ35" s="40"/>
      <c r="AK35" s="199">
        <v>0</v>
      </c>
      <c r="AL35" s="198"/>
      <c r="AM35" s="198"/>
      <c r="AN35" s="198"/>
      <c r="AO35" s="198"/>
      <c r="AP35" s="40"/>
      <c r="AQ35" s="44"/>
    </row>
    <row r="36" spans="2:57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5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200" t="s">
        <v>52</v>
      </c>
      <c r="Y37" s="201"/>
      <c r="Z37" s="201"/>
      <c r="AA37" s="201"/>
      <c r="AB37" s="201"/>
      <c r="AC37" s="47"/>
      <c r="AD37" s="47"/>
      <c r="AE37" s="47"/>
      <c r="AF37" s="47"/>
      <c r="AG37" s="47"/>
      <c r="AH37" s="47"/>
      <c r="AI37" s="47"/>
      <c r="AJ37" s="47"/>
      <c r="AK37" s="202">
        <f>SUM(AK29:AK35)</f>
        <v>0</v>
      </c>
      <c r="AL37" s="201"/>
      <c r="AM37" s="201"/>
      <c r="AN37" s="201"/>
      <c r="AO37" s="203"/>
      <c r="AP37" s="45"/>
      <c r="AQ37" s="36"/>
    </row>
    <row r="38" spans="2:57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4.4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4.4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4.4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4.4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" customHeight="1">
      <c r="B76" s="34"/>
      <c r="C76" s="188" t="s">
        <v>59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36"/>
    </row>
    <row r="77" spans="2:43" s="3" customFormat="1" ht="14.4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4K087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0" t="str">
        <f>K6</f>
        <v>VÚCHS Rapotín- prodejna masa a masných výrobků</v>
      </c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69"/>
      <c r="AQ78" s="70"/>
    </row>
    <row r="79" spans="2:43" s="1" customFormat="1" ht="6.9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3.2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Rapotín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2. 4. 2022</v>
      </c>
      <c r="AN80" s="35"/>
      <c r="AO80" s="35"/>
      <c r="AP80" s="35"/>
      <c r="AQ80" s="36"/>
    </row>
    <row r="81" spans="1:89" s="1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3.2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VÚCHS Rapotín s.r.o.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192" t="str">
        <f>IF(E17="","",E17)</f>
        <v>PMZ PROJEKT, spol. s. r.o.</v>
      </c>
      <c r="AN82" s="192"/>
      <c r="AO82" s="192"/>
      <c r="AP82" s="192"/>
      <c r="AQ82" s="36"/>
      <c r="AS82" s="193" t="s">
        <v>60</v>
      </c>
      <c r="AT82" s="194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3.2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192" t="str">
        <f>IF(E20="","",E20)</f>
        <v>N. Pavlíková</v>
      </c>
      <c r="AN83" s="192"/>
      <c r="AO83" s="192"/>
      <c r="AP83" s="192"/>
      <c r="AQ83" s="36"/>
      <c r="AS83" s="195"/>
      <c r="AT83" s="196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5"/>
      <c r="AT84" s="196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80" t="s">
        <v>61</v>
      </c>
      <c r="D85" s="181"/>
      <c r="E85" s="181"/>
      <c r="F85" s="181"/>
      <c r="G85" s="181"/>
      <c r="H85" s="74"/>
      <c r="I85" s="182" t="s">
        <v>62</v>
      </c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2" t="s">
        <v>63</v>
      </c>
      <c r="AH85" s="181"/>
      <c r="AI85" s="181"/>
      <c r="AJ85" s="181"/>
      <c r="AK85" s="181"/>
      <c r="AL85" s="181"/>
      <c r="AM85" s="181"/>
      <c r="AN85" s="182" t="s">
        <v>64</v>
      </c>
      <c r="AO85" s="181"/>
      <c r="AP85" s="183"/>
      <c r="AQ85" s="36"/>
      <c r="AS85" s="75" t="s">
        <v>65</v>
      </c>
      <c r="AT85" s="76" t="s">
        <v>66</v>
      </c>
      <c r="AU85" s="76" t="s">
        <v>67</v>
      </c>
      <c r="AV85" s="76" t="s">
        <v>68</v>
      </c>
      <c r="AW85" s="76" t="s">
        <v>69</v>
      </c>
      <c r="AX85" s="76" t="s">
        <v>70</v>
      </c>
      <c r="AY85" s="76" t="s">
        <v>71</v>
      </c>
      <c r="AZ85" s="76" t="s">
        <v>72</v>
      </c>
      <c r="BA85" s="76" t="s">
        <v>73</v>
      </c>
      <c r="BB85" s="76" t="s">
        <v>74</v>
      </c>
      <c r="BC85" s="76" t="s">
        <v>75</v>
      </c>
      <c r="BD85" s="77" t="s">
        <v>76</v>
      </c>
    </row>
    <row r="86" spans="1:89" s="1" customFormat="1" ht="10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" customHeight="1">
      <c r="B87" s="67"/>
      <c r="C87" s="79" t="s">
        <v>77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7">
        <f>ROUND(AG88,0)</f>
        <v>0</v>
      </c>
      <c r="AH87" s="187"/>
      <c r="AI87" s="187"/>
      <c r="AJ87" s="187"/>
      <c r="AK87" s="187"/>
      <c r="AL87" s="187"/>
      <c r="AM87" s="187"/>
      <c r="AN87" s="172">
        <f>SUM(AG87,AT87)</f>
        <v>0</v>
      </c>
      <c r="AO87" s="172"/>
      <c r="AP87" s="172"/>
      <c r="AQ87" s="70"/>
      <c r="AS87" s="81">
        <f>ROUND(AS88,0)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ROUND(AZ88,0)</f>
        <v>0</v>
      </c>
      <c r="BA87" s="82">
        <f>ROUND(BA88,0)</f>
        <v>0</v>
      </c>
      <c r="BB87" s="82">
        <f>ROUND(BB88,0)</f>
        <v>0</v>
      </c>
      <c r="BC87" s="82">
        <f>ROUND(BC88,0)</f>
        <v>0</v>
      </c>
      <c r="BD87" s="84">
        <f>ROUND(BD88,0)</f>
        <v>0</v>
      </c>
      <c r="BS87" s="85" t="s">
        <v>78</v>
      </c>
      <c r="BT87" s="85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22.5" customHeight="1">
      <c r="A88" s="86" t="s">
        <v>83</v>
      </c>
      <c r="B88" s="87"/>
      <c r="C88" s="88"/>
      <c r="D88" s="186" t="s">
        <v>17</v>
      </c>
      <c r="E88" s="186"/>
      <c r="F88" s="186"/>
      <c r="G88" s="186"/>
      <c r="H88" s="186"/>
      <c r="I88" s="89"/>
      <c r="J88" s="186" t="s">
        <v>20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4">
        <f>'4K087 - VÚCHS Rapotín'!M29</f>
        <v>0</v>
      </c>
      <c r="AH88" s="185"/>
      <c r="AI88" s="185"/>
      <c r="AJ88" s="185"/>
      <c r="AK88" s="185"/>
      <c r="AL88" s="185"/>
      <c r="AM88" s="185"/>
      <c r="AN88" s="184">
        <f>SUM(AG88,AT88)</f>
        <v>0</v>
      </c>
      <c r="AO88" s="185"/>
      <c r="AP88" s="185"/>
      <c r="AQ88" s="90"/>
      <c r="AS88" s="91">
        <f>'4K087 - VÚCHS Rapotín'!M27</f>
        <v>0</v>
      </c>
      <c r="AT88" s="92">
        <f>ROUND(SUM(AV88:AW88),2)</f>
        <v>0</v>
      </c>
      <c r="AU88" s="93">
        <f>'4K087 - VÚCHS Rapotín'!W139</f>
        <v>0</v>
      </c>
      <c r="AV88" s="92">
        <f>'4K087 - VÚCHS Rapotín'!M31</f>
        <v>0</v>
      </c>
      <c r="AW88" s="92">
        <f>'4K087 - VÚCHS Rapotín'!M32</f>
        <v>0</v>
      </c>
      <c r="AX88" s="92">
        <f>'4K087 - VÚCHS Rapotín'!M33</f>
        <v>0</v>
      </c>
      <c r="AY88" s="92">
        <f>'4K087 - VÚCHS Rapotín'!M34</f>
        <v>0</v>
      </c>
      <c r="AZ88" s="92">
        <f>'4K087 - VÚCHS Rapotín'!H31</f>
        <v>0</v>
      </c>
      <c r="BA88" s="92">
        <f>'4K087 - VÚCHS Rapotín'!H32</f>
        <v>0</v>
      </c>
      <c r="BB88" s="92">
        <f>'4K087 - VÚCHS Rapotín'!H33</f>
        <v>0</v>
      </c>
      <c r="BC88" s="92">
        <f>'4K087 - VÚCHS Rapotín'!H34</f>
        <v>0</v>
      </c>
      <c r="BD88" s="94">
        <f>'4K087 - VÚCHS Rapotín'!H35</f>
        <v>0</v>
      </c>
      <c r="BT88" s="95" t="s">
        <v>9</v>
      </c>
      <c r="BU88" s="95" t="s">
        <v>84</v>
      </c>
      <c r="BV88" s="95" t="s">
        <v>80</v>
      </c>
      <c r="BW88" s="95" t="s">
        <v>81</v>
      </c>
      <c r="BX88" s="95" t="s">
        <v>82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79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72">
        <f>ROUND(SUM(AG91:AG94),0)</f>
        <v>0</v>
      </c>
      <c r="AH90" s="172"/>
      <c r="AI90" s="172"/>
      <c r="AJ90" s="172"/>
      <c r="AK90" s="172"/>
      <c r="AL90" s="172"/>
      <c r="AM90" s="172"/>
      <c r="AN90" s="172">
        <f>ROUND(SUM(AN91:AN94),0)</f>
        <v>0</v>
      </c>
      <c r="AO90" s="172"/>
      <c r="AP90" s="172"/>
      <c r="AQ90" s="36"/>
      <c r="AS90" s="75" t="s">
        <v>86</v>
      </c>
      <c r="AT90" s="76" t="s">
        <v>87</v>
      </c>
      <c r="AU90" s="76" t="s">
        <v>43</v>
      </c>
      <c r="AV90" s="77" t="s">
        <v>66</v>
      </c>
    </row>
    <row r="91" spans="1:89" s="1" customFormat="1" ht="19.95" customHeight="1">
      <c r="B91" s="34"/>
      <c r="C91" s="35"/>
      <c r="D91" s="96" t="s">
        <v>88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78">
        <f>ROUND(AG87*AS91,0)</f>
        <v>0</v>
      </c>
      <c r="AH91" s="179"/>
      <c r="AI91" s="179"/>
      <c r="AJ91" s="179"/>
      <c r="AK91" s="179"/>
      <c r="AL91" s="179"/>
      <c r="AM91" s="179"/>
      <c r="AN91" s="179">
        <f>ROUND(AG91+AV91,0)</f>
        <v>0</v>
      </c>
      <c r="AO91" s="179"/>
      <c r="AP91" s="179"/>
      <c r="AQ91" s="36"/>
      <c r="AS91" s="97">
        <v>0</v>
      </c>
      <c r="AT91" s="98" t="s">
        <v>89</v>
      </c>
      <c r="AU91" s="98" t="s">
        <v>44</v>
      </c>
      <c r="AV91" s="99">
        <f>ROUND(IF(AU91="základní",AG91*L31,IF(AU91="snížená",AG91*L32,0)),0)</f>
        <v>0</v>
      </c>
      <c r="BV91" s="17" t="s">
        <v>90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95" customHeight="1">
      <c r="B92" s="34"/>
      <c r="C92" s="35"/>
      <c r="D92" s="176" t="s">
        <v>91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35"/>
      <c r="AD92" s="35"/>
      <c r="AE92" s="35"/>
      <c r="AF92" s="35"/>
      <c r="AG92" s="178">
        <f>AG87*AS92</f>
        <v>0</v>
      </c>
      <c r="AH92" s="179"/>
      <c r="AI92" s="179"/>
      <c r="AJ92" s="179"/>
      <c r="AK92" s="179"/>
      <c r="AL92" s="179"/>
      <c r="AM92" s="179"/>
      <c r="AN92" s="179">
        <f>AG92+AV92</f>
        <v>0</v>
      </c>
      <c r="AO92" s="179"/>
      <c r="AP92" s="179"/>
      <c r="AQ92" s="36"/>
      <c r="AS92" s="101">
        <v>0</v>
      </c>
      <c r="AT92" s="102" t="s">
        <v>89</v>
      </c>
      <c r="AU92" s="102" t="s">
        <v>44</v>
      </c>
      <c r="AV92" s="103">
        <f>ROUND(IF(AU92="nulová",0,IF(OR(AU92="základní",AU92="zákl. přenesená"),AG92*L31,AG92*L32)),2)</f>
        <v>0</v>
      </c>
      <c r="BV92" s="17" t="s">
        <v>92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95" customHeight="1">
      <c r="B93" s="34"/>
      <c r="C93" s="35"/>
      <c r="D93" s="176" t="s">
        <v>91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35"/>
      <c r="AD93" s="35"/>
      <c r="AE93" s="35"/>
      <c r="AF93" s="35"/>
      <c r="AG93" s="178">
        <f>AG87*AS93</f>
        <v>0</v>
      </c>
      <c r="AH93" s="179"/>
      <c r="AI93" s="179"/>
      <c r="AJ93" s="179"/>
      <c r="AK93" s="179"/>
      <c r="AL93" s="179"/>
      <c r="AM93" s="179"/>
      <c r="AN93" s="179">
        <f>AG93+AV93</f>
        <v>0</v>
      </c>
      <c r="AO93" s="179"/>
      <c r="AP93" s="179"/>
      <c r="AQ93" s="36"/>
      <c r="AS93" s="101">
        <v>0</v>
      </c>
      <c r="AT93" s="102" t="s">
        <v>89</v>
      </c>
      <c r="AU93" s="102" t="s">
        <v>44</v>
      </c>
      <c r="AV93" s="103">
        <f>ROUND(IF(AU93="nulová",0,IF(OR(AU93="základní",AU93="zákl. přenesená"),AG93*L31,AG93*L32)),2)</f>
        <v>0</v>
      </c>
      <c r="BV93" s="17" t="s">
        <v>92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95" customHeight="1">
      <c r="B94" s="34"/>
      <c r="C94" s="35"/>
      <c r="D94" s="176" t="s">
        <v>91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35"/>
      <c r="AD94" s="35"/>
      <c r="AE94" s="35"/>
      <c r="AF94" s="35"/>
      <c r="AG94" s="178">
        <f>AG87*AS94</f>
        <v>0</v>
      </c>
      <c r="AH94" s="179"/>
      <c r="AI94" s="179"/>
      <c r="AJ94" s="179"/>
      <c r="AK94" s="179"/>
      <c r="AL94" s="179"/>
      <c r="AM94" s="179"/>
      <c r="AN94" s="179">
        <f>AG94+AV94</f>
        <v>0</v>
      </c>
      <c r="AO94" s="179"/>
      <c r="AP94" s="179"/>
      <c r="AQ94" s="36"/>
      <c r="AS94" s="104">
        <v>0</v>
      </c>
      <c r="AT94" s="105" t="s">
        <v>89</v>
      </c>
      <c r="AU94" s="105" t="s">
        <v>44</v>
      </c>
      <c r="AV94" s="106">
        <f>ROUND(IF(AU94="nulová",0,IF(OR(AU94="základní",AU94="zákl. přenesená"),AG94*L31,AG94*L32)),2)</f>
        <v>0</v>
      </c>
      <c r="BV94" s="17" t="s">
        <v>92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07" t="s">
        <v>93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73">
        <f>ROUND(AG87+AG90,0)</f>
        <v>0</v>
      </c>
      <c r="AH96" s="173"/>
      <c r="AI96" s="173"/>
      <c r="AJ96" s="173"/>
      <c r="AK96" s="173"/>
      <c r="AL96" s="173"/>
      <c r="AM96" s="173"/>
      <c r="AN96" s="173">
        <f>AN87+AN90</f>
        <v>0</v>
      </c>
      <c r="AO96" s="173"/>
      <c r="AP96" s="173"/>
      <c r="AQ96" s="36"/>
    </row>
    <row r="97" spans="2:43" s="1" customFormat="1" ht="6.9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4K087 - VÚCHS Rapotí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6"/>
  <sheetViews>
    <sheetView showGridLines="0" tabSelected="1" workbookViewId="0">
      <pane ySplit="1" topLeftCell="A171" activePane="bottomLeft" state="frozen"/>
      <selection pane="bottomLeft" activeCell="C5" sqref="C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9"/>
      <c r="B1" s="11"/>
      <c r="C1" s="11"/>
      <c r="D1" s="12" t="s">
        <v>1</v>
      </c>
      <c r="E1" s="11"/>
      <c r="F1" s="13" t="s">
        <v>94</v>
      </c>
      <c r="G1" s="13"/>
      <c r="H1" s="221" t="s">
        <v>95</v>
      </c>
      <c r="I1" s="221"/>
      <c r="J1" s="221"/>
      <c r="K1" s="221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7" t="s">
        <v>81</v>
      </c>
    </row>
    <row r="3" spans="1:6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99</v>
      </c>
    </row>
    <row r="4" spans="1:66" ht="36.9" customHeight="1">
      <c r="B4" s="21"/>
      <c r="C4" s="188" t="s">
        <v>621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2"/>
      <c r="T4" s="23" t="s">
        <v>13</v>
      </c>
      <c r="AT4" s="17" t="s">
        <v>6</v>
      </c>
    </row>
    <row r="5" spans="1:66" ht="6.9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4"/>
      <c r="C6" s="35"/>
      <c r="D6" s="28" t="s">
        <v>19</v>
      </c>
      <c r="E6" s="35"/>
      <c r="F6" s="210" t="s">
        <v>620</v>
      </c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35"/>
      <c r="R6" s="36"/>
    </row>
    <row r="7" spans="1:66" s="1" customFormat="1" ht="14.4" customHeight="1">
      <c r="B7" s="34"/>
      <c r="C7" s="35"/>
      <c r="D7" s="29" t="s">
        <v>21</v>
      </c>
      <c r="E7" s="35"/>
      <c r="F7" s="27" t="s">
        <v>5</v>
      </c>
      <c r="G7" s="35"/>
      <c r="H7" s="35"/>
      <c r="I7" s="35"/>
      <c r="J7" s="35"/>
      <c r="K7" s="35"/>
      <c r="L7" s="35"/>
      <c r="M7" s="29" t="s">
        <v>22</v>
      </c>
      <c r="N7" s="35"/>
      <c r="O7" s="27" t="s">
        <v>5</v>
      </c>
      <c r="P7" s="35"/>
      <c r="Q7" s="35"/>
      <c r="R7" s="36"/>
    </row>
    <row r="8" spans="1:66" s="1" customFormat="1" ht="14.4" customHeight="1">
      <c r="B8" s="34"/>
      <c r="C8" s="35"/>
      <c r="D8" s="29" t="s">
        <v>23</v>
      </c>
      <c r="E8" s="35"/>
      <c r="F8" s="27" t="s">
        <v>24</v>
      </c>
      <c r="G8" s="35"/>
      <c r="H8" s="35"/>
      <c r="I8" s="35"/>
      <c r="J8" s="35"/>
      <c r="K8" s="35"/>
      <c r="L8" s="35"/>
      <c r="M8" s="29" t="s">
        <v>25</v>
      </c>
      <c r="N8" s="35"/>
      <c r="O8" s="258" t="str">
        <f>'Rekapitulace stavby'!AN8</f>
        <v>2. 4. 2022</v>
      </c>
      <c r="P8" s="242"/>
      <c r="Q8" s="35"/>
      <c r="R8" s="36"/>
    </row>
    <row r="9" spans="1:66" s="1" customFormat="1" ht="10.95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" customHeight="1">
      <c r="B10" s="34"/>
      <c r="C10" s="35"/>
      <c r="D10" s="29" t="s">
        <v>27</v>
      </c>
      <c r="E10" s="35"/>
      <c r="F10" s="35"/>
      <c r="G10" s="35"/>
      <c r="H10" s="35"/>
      <c r="I10" s="35"/>
      <c r="J10" s="35"/>
      <c r="K10" s="35"/>
      <c r="L10" s="35"/>
      <c r="M10" s="29" t="s">
        <v>28</v>
      </c>
      <c r="N10" s="35"/>
      <c r="O10" s="208" t="s">
        <v>5</v>
      </c>
      <c r="P10" s="208"/>
      <c r="Q10" s="35"/>
      <c r="R10" s="36"/>
    </row>
    <row r="11" spans="1:66" s="1" customFormat="1" ht="18" customHeight="1">
      <c r="B11" s="34"/>
      <c r="C11" s="35"/>
      <c r="D11" s="35"/>
      <c r="E11" s="27" t="s">
        <v>29</v>
      </c>
      <c r="F11" s="35"/>
      <c r="G11" s="35"/>
      <c r="H11" s="35"/>
      <c r="I11" s="35"/>
      <c r="J11" s="35"/>
      <c r="K11" s="35"/>
      <c r="L11" s="35"/>
      <c r="M11" s="29" t="s">
        <v>30</v>
      </c>
      <c r="N11" s="35"/>
      <c r="O11" s="208" t="s">
        <v>5</v>
      </c>
      <c r="P11" s="208"/>
      <c r="Q11" s="35"/>
      <c r="R11" s="36"/>
    </row>
    <row r="12" spans="1:66" s="1" customFormat="1" ht="6.9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" customHeight="1">
      <c r="B13" s="34"/>
      <c r="C13" s="35"/>
      <c r="D13" s="29" t="s">
        <v>31</v>
      </c>
      <c r="E13" s="35"/>
      <c r="F13" s="35"/>
      <c r="G13" s="35"/>
      <c r="H13" s="35"/>
      <c r="I13" s="35"/>
      <c r="J13" s="35"/>
      <c r="K13" s="35"/>
      <c r="L13" s="35"/>
      <c r="M13" s="29" t="s">
        <v>28</v>
      </c>
      <c r="N13" s="35"/>
      <c r="O13" s="259" t="str">
        <f>IF('Rekapitulace stavby'!AN13="","",'Rekapitulace stavby'!AN13)</f>
        <v>Vyplň údaj</v>
      </c>
      <c r="P13" s="208"/>
      <c r="Q13" s="35"/>
      <c r="R13" s="36"/>
    </row>
    <row r="14" spans="1:66" s="1" customFormat="1" ht="18" customHeight="1">
      <c r="B14" s="34"/>
      <c r="C14" s="35"/>
      <c r="D14" s="35"/>
      <c r="E14" s="259" t="str">
        <f>IF('Rekapitulace stavby'!E14="","",'Rekapitulace stavby'!E14)</f>
        <v>Vyplň údaj</v>
      </c>
      <c r="F14" s="260"/>
      <c r="G14" s="260"/>
      <c r="H14" s="260"/>
      <c r="I14" s="260"/>
      <c r="J14" s="260"/>
      <c r="K14" s="260"/>
      <c r="L14" s="260"/>
      <c r="M14" s="29" t="s">
        <v>30</v>
      </c>
      <c r="N14" s="35"/>
      <c r="O14" s="259" t="str">
        <f>IF('Rekapitulace stavby'!AN14="","",'Rekapitulace stavby'!AN14)</f>
        <v>Vyplň údaj</v>
      </c>
      <c r="P14" s="208"/>
      <c r="Q14" s="35"/>
      <c r="R14" s="36"/>
    </row>
    <row r="15" spans="1:66" s="1" customFormat="1" ht="6.9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" customHeight="1">
      <c r="B16" s="34"/>
      <c r="C16" s="35"/>
      <c r="D16" s="29" t="s">
        <v>33</v>
      </c>
      <c r="E16" s="35"/>
      <c r="F16" s="35"/>
      <c r="G16" s="35"/>
      <c r="H16" s="35"/>
      <c r="I16" s="35"/>
      <c r="J16" s="35"/>
      <c r="K16" s="35"/>
      <c r="L16" s="35"/>
      <c r="M16" s="29" t="s">
        <v>28</v>
      </c>
      <c r="N16" s="35"/>
      <c r="O16" s="208" t="s">
        <v>5</v>
      </c>
      <c r="P16" s="208"/>
      <c r="Q16" s="35"/>
      <c r="R16" s="36"/>
    </row>
    <row r="17" spans="2:18" s="1" customFormat="1" ht="18" customHeight="1">
      <c r="B17" s="34"/>
      <c r="C17" s="35"/>
      <c r="D17" s="35"/>
      <c r="E17" s="27" t="s">
        <v>34</v>
      </c>
      <c r="F17" s="35"/>
      <c r="G17" s="35"/>
      <c r="H17" s="35"/>
      <c r="I17" s="35"/>
      <c r="J17" s="35"/>
      <c r="K17" s="35"/>
      <c r="L17" s="35"/>
      <c r="M17" s="29" t="s">
        <v>30</v>
      </c>
      <c r="N17" s="35"/>
      <c r="O17" s="208" t="s">
        <v>5</v>
      </c>
      <c r="P17" s="208"/>
      <c r="Q17" s="35"/>
      <c r="R17" s="36"/>
    </row>
    <row r="18" spans="2:18" s="1" customFormat="1" ht="6.9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" customHeight="1">
      <c r="B19" s="34"/>
      <c r="C19" s="35"/>
      <c r="D19" s="29" t="s">
        <v>36</v>
      </c>
      <c r="E19" s="35"/>
      <c r="F19" s="35"/>
      <c r="G19" s="35"/>
      <c r="H19" s="35"/>
      <c r="I19" s="35"/>
      <c r="J19" s="35"/>
      <c r="K19" s="35"/>
      <c r="L19" s="35"/>
      <c r="M19" s="29" t="s">
        <v>28</v>
      </c>
      <c r="N19" s="35"/>
      <c r="O19" s="208" t="s">
        <v>5</v>
      </c>
      <c r="P19" s="208"/>
      <c r="Q19" s="35"/>
      <c r="R19" s="36"/>
    </row>
    <row r="20" spans="2:18" s="1" customFormat="1" ht="18" customHeight="1">
      <c r="B20" s="34"/>
      <c r="C20" s="35"/>
      <c r="D20" s="35"/>
      <c r="E20" s="27" t="s">
        <v>38</v>
      </c>
      <c r="F20" s="35"/>
      <c r="G20" s="35"/>
      <c r="H20" s="35"/>
      <c r="I20" s="35"/>
      <c r="J20" s="35"/>
      <c r="K20" s="35"/>
      <c r="L20" s="35"/>
      <c r="M20" s="29" t="s">
        <v>30</v>
      </c>
      <c r="N20" s="35"/>
      <c r="O20" s="208" t="s">
        <v>5</v>
      </c>
      <c r="P20" s="208"/>
      <c r="Q20" s="35"/>
      <c r="R20" s="36"/>
    </row>
    <row r="21" spans="2:18" s="1" customFormat="1" ht="6.9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" customHeight="1">
      <c r="B22" s="34"/>
      <c r="C22" s="35"/>
      <c r="D22" s="29" t="s">
        <v>39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22.5" customHeight="1">
      <c r="B23" s="34"/>
      <c r="C23" s="35"/>
      <c r="D23" s="35"/>
      <c r="E23" s="213" t="s">
        <v>5</v>
      </c>
      <c r="F23" s="213"/>
      <c r="G23" s="213"/>
      <c r="H23" s="213"/>
      <c r="I23" s="213"/>
      <c r="J23" s="213"/>
      <c r="K23" s="213"/>
      <c r="L23" s="213"/>
      <c r="M23" s="35"/>
      <c r="N23" s="35"/>
      <c r="O23" s="35"/>
      <c r="P23" s="35"/>
      <c r="Q23" s="35"/>
      <c r="R23" s="36"/>
    </row>
    <row r="24" spans="2:18" s="1" customFormat="1" ht="6.9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" customHeight="1">
      <c r="B26" s="34"/>
      <c r="C26" s="35"/>
      <c r="D26" s="110" t="s">
        <v>100</v>
      </c>
      <c r="E26" s="35"/>
      <c r="F26" s="35"/>
      <c r="G26" s="35"/>
      <c r="H26" s="35"/>
      <c r="I26" s="35"/>
      <c r="J26" s="35"/>
      <c r="K26" s="35"/>
      <c r="L26" s="35"/>
      <c r="M26" s="214">
        <f>N87</f>
        <v>0</v>
      </c>
      <c r="N26" s="214"/>
      <c r="O26" s="214"/>
      <c r="P26" s="214"/>
      <c r="Q26" s="35"/>
      <c r="R26" s="36"/>
    </row>
    <row r="27" spans="2:18" s="1" customFormat="1" ht="14.4" customHeight="1">
      <c r="B27" s="34"/>
      <c r="C27" s="35"/>
      <c r="D27" s="33" t="s">
        <v>88</v>
      </c>
      <c r="E27" s="35"/>
      <c r="F27" s="35"/>
      <c r="G27" s="35"/>
      <c r="H27" s="35"/>
      <c r="I27" s="35"/>
      <c r="J27" s="35"/>
      <c r="K27" s="35"/>
      <c r="L27" s="35"/>
      <c r="M27" s="214">
        <f>N115</f>
        <v>0</v>
      </c>
      <c r="N27" s="214"/>
      <c r="O27" s="214"/>
      <c r="P27" s="214"/>
      <c r="Q27" s="35"/>
      <c r="R27" s="36"/>
    </row>
    <row r="28" spans="2:18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1" t="s">
        <v>42</v>
      </c>
      <c r="E29" s="35"/>
      <c r="F29" s="35"/>
      <c r="G29" s="35"/>
      <c r="H29" s="35"/>
      <c r="I29" s="35"/>
      <c r="J29" s="35"/>
      <c r="K29" s="35"/>
      <c r="L29" s="35"/>
      <c r="M29" s="257">
        <f>ROUND(M26+M27,0)</f>
        <v>0</v>
      </c>
      <c r="N29" s="241"/>
      <c r="O29" s="241"/>
      <c r="P29" s="241"/>
      <c r="Q29" s="35"/>
      <c r="R29" s="36"/>
    </row>
    <row r="30" spans="2:18" s="1" customFormat="1" ht="6.9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" customHeight="1">
      <c r="B31" s="34"/>
      <c r="C31" s="35"/>
      <c r="D31" s="41" t="s">
        <v>43</v>
      </c>
      <c r="E31" s="41" t="s">
        <v>44</v>
      </c>
      <c r="F31" s="42">
        <v>0.21</v>
      </c>
      <c r="G31" s="112" t="s">
        <v>45</v>
      </c>
      <c r="H31" s="254">
        <f>ROUND((((SUM(BE115:BE122)+SUM(BE139:BE279))+SUM(BE281:BE285))),0)</f>
        <v>0</v>
      </c>
      <c r="I31" s="241"/>
      <c r="J31" s="241"/>
      <c r="K31" s="35"/>
      <c r="L31" s="35"/>
      <c r="M31" s="254">
        <f>ROUND(((ROUND((SUM(BE115:BE122)+SUM(BE139:BE279)), 0)*F31)+SUM(BE281:BE285)*F31),2)</f>
        <v>0</v>
      </c>
      <c r="N31" s="241"/>
      <c r="O31" s="241"/>
      <c r="P31" s="241"/>
      <c r="Q31" s="35"/>
      <c r="R31" s="36"/>
    </row>
    <row r="32" spans="2:18" s="1" customFormat="1" ht="14.4" customHeight="1">
      <c r="B32" s="34"/>
      <c r="C32" s="35"/>
      <c r="D32" s="35"/>
      <c r="E32" s="41" t="s">
        <v>46</v>
      </c>
      <c r="F32" s="42">
        <v>0.15</v>
      </c>
      <c r="G32" s="112" t="s">
        <v>45</v>
      </c>
      <c r="H32" s="254">
        <f>ROUND((((SUM(BF115:BF122)+SUM(BF139:BF279))+SUM(BF281:BF285))),0)</f>
        <v>0</v>
      </c>
      <c r="I32" s="241"/>
      <c r="J32" s="241"/>
      <c r="K32" s="35"/>
      <c r="L32" s="35"/>
      <c r="M32" s="254">
        <f>ROUND(((ROUND((SUM(BF115:BF122)+SUM(BF139:BF279)), 0)*F32)+SUM(BF281:BF285)*F32),2)</f>
        <v>0</v>
      </c>
      <c r="N32" s="241"/>
      <c r="O32" s="241"/>
      <c r="P32" s="241"/>
      <c r="Q32" s="35"/>
      <c r="R32" s="36"/>
    </row>
    <row r="33" spans="2:18" s="1" customFormat="1" ht="14.4" hidden="1" customHeight="1">
      <c r="B33" s="34"/>
      <c r="C33" s="35"/>
      <c r="D33" s="35"/>
      <c r="E33" s="41" t="s">
        <v>47</v>
      </c>
      <c r="F33" s="42">
        <v>0.21</v>
      </c>
      <c r="G33" s="112" t="s">
        <v>45</v>
      </c>
      <c r="H33" s="254">
        <f>ROUND((((SUM(BG115:BG122)+SUM(BG139:BG279))+SUM(BG281:BG285))),0)</f>
        <v>0</v>
      </c>
      <c r="I33" s="241"/>
      <c r="J33" s="241"/>
      <c r="K33" s="35"/>
      <c r="L33" s="35"/>
      <c r="M33" s="254">
        <v>0</v>
      </c>
      <c r="N33" s="241"/>
      <c r="O33" s="241"/>
      <c r="P33" s="241"/>
      <c r="Q33" s="35"/>
      <c r="R33" s="36"/>
    </row>
    <row r="34" spans="2:18" s="1" customFormat="1" ht="14.4" hidden="1" customHeight="1">
      <c r="B34" s="34"/>
      <c r="C34" s="35"/>
      <c r="D34" s="35"/>
      <c r="E34" s="41" t="s">
        <v>48</v>
      </c>
      <c r="F34" s="42">
        <v>0.15</v>
      </c>
      <c r="G34" s="112" t="s">
        <v>45</v>
      </c>
      <c r="H34" s="254">
        <f>ROUND((((SUM(BH115:BH122)+SUM(BH139:BH279))+SUM(BH281:BH285))),0)</f>
        <v>0</v>
      </c>
      <c r="I34" s="241"/>
      <c r="J34" s="241"/>
      <c r="K34" s="35"/>
      <c r="L34" s="35"/>
      <c r="M34" s="254">
        <v>0</v>
      </c>
      <c r="N34" s="241"/>
      <c r="O34" s="241"/>
      <c r="P34" s="241"/>
      <c r="Q34" s="35"/>
      <c r="R34" s="36"/>
    </row>
    <row r="35" spans="2:18" s="1" customFormat="1" ht="14.4" hidden="1" customHeight="1">
      <c r="B35" s="34"/>
      <c r="C35" s="35"/>
      <c r="D35" s="35"/>
      <c r="E35" s="41" t="s">
        <v>49</v>
      </c>
      <c r="F35" s="42">
        <v>0</v>
      </c>
      <c r="G35" s="112" t="s">
        <v>45</v>
      </c>
      <c r="H35" s="254">
        <f>ROUND((((SUM(BI115:BI122)+SUM(BI139:BI279))+SUM(BI281:BI285))),0)</f>
        <v>0</v>
      </c>
      <c r="I35" s="241"/>
      <c r="J35" s="241"/>
      <c r="K35" s="35"/>
      <c r="L35" s="35"/>
      <c r="M35" s="254">
        <v>0</v>
      </c>
      <c r="N35" s="241"/>
      <c r="O35" s="241"/>
      <c r="P35" s="241"/>
      <c r="Q35" s="35"/>
      <c r="R35" s="36"/>
    </row>
    <row r="36" spans="2:18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08"/>
      <c r="D37" s="113" t="s">
        <v>50</v>
      </c>
      <c r="E37" s="74"/>
      <c r="F37" s="74"/>
      <c r="G37" s="114" t="s">
        <v>51</v>
      </c>
      <c r="H37" s="115" t="s">
        <v>52</v>
      </c>
      <c r="I37" s="74"/>
      <c r="J37" s="74"/>
      <c r="K37" s="74"/>
      <c r="L37" s="255">
        <f>SUM(M29:M35)</f>
        <v>0</v>
      </c>
      <c r="M37" s="255"/>
      <c r="N37" s="255"/>
      <c r="O37" s="255"/>
      <c r="P37" s="256"/>
      <c r="Q37" s="108"/>
      <c r="R37" s="36"/>
    </row>
    <row r="38" spans="2:18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4.4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4.4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4.4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18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18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18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18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18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18" s="1" customFormat="1" ht="14.4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8" t="s">
        <v>101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6.9" customHeight="1">
      <c r="B78" s="34"/>
      <c r="C78" s="68" t="s">
        <v>19</v>
      </c>
      <c r="D78" s="35"/>
      <c r="E78" s="35"/>
      <c r="F78" s="190" t="str">
        <f>F6</f>
        <v>VÚCHS Rapotín- prodejna masa a masných výrobků</v>
      </c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35"/>
      <c r="R78" s="36"/>
    </row>
    <row r="79" spans="2:18" s="1" customFormat="1" ht="6.9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</row>
    <row r="80" spans="2:18" s="1" customFormat="1" ht="18" customHeight="1">
      <c r="B80" s="34"/>
      <c r="C80" s="29" t="s">
        <v>23</v>
      </c>
      <c r="D80" s="35"/>
      <c r="E80" s="35"/>
      <c r="F80" s="27" t="str">
        <f>F8</f>
        <v>Rapotín</v>
      </c>
      <c r="G80" s="35"/>
      <c r="H80" s="35"/>
      <c r="I80" s="35"/>
      <c r="J80" s="35"/>
      <c r="K80" s="29" t="s">
        <v>25</v>
      </c>
      <c r="L80" s="35"/>
      <c r="M80" s="242" t="str">
        <f>IF(O8="","",O8)</f>
        <v>2. 4. 2022</v>
      </c>
      <c r="N80" s="242"/>
      <c r="O80" s="242"/>
      <c r="P80" s="242"/>
      <c r="Q80" s="35"/>
      <c r="R80" s="36"/>
    </row>
    <row r="81" spans="2:47" s="1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</row>
    <row r="82" spans="2:47" s="1" customFormat="1" ht="13.2">
      <c r="B82" s="34"/>
      <c r="C82" s="29" t="s">
        <v>27</v>
      </c>
      <c r="D82" s="35"/>
      <c r="E82" s="35"/>
      <c r="F82" s="27" t="str">
        <f>E11</f>
        <v>VÚCHS Rapotín s.r.o.</v>
      </c>
      <c r="G82" s="35"/>
      <c r="H82" s="35"/>
      <c r="I82" s="35"/>
      <c r="J82" s="35"/>
      <c r="K82" s="29" t="s">
        <v>33</v>
      </c>
      <c r="L82" s="35"/>
      <c r="M82" s="208" t="str">
        <f>E17</f>
        <v>PMZ PROJEKT, spol. s. r.o.</v>
      </c>
      <c r="N82" s="208"/>
      <c r="O82" s="208"/>
      <c r="P82" s="208"/>
      <c r="Q82" s="208"/>
      <c r="R82" s="36"/>
    </row>
    <row r="83" spans="2:47" s="1" customFormat="1" ht="14.4" customHeight="1">
      <c r="B83" s="34"/>
      <c r="C83" s="29" t="s">
        <v>31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36</v>
      </c>
      <c r="L83" s="35"/>
      <c r="M83" s="208" t="str">
        <f>E20</f>
        <v>N. Pavlíková</v>
      </c>
      <c r="N83" s="208"/>
      <c r="O83" s="208"/>
      <c r="P83" s="208"/>
      <c r="Q83" s="208"/>
      <c r="R83" s="36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</row>
    <row r="85" spans="2:47" s="1" customFormat="1" ht="29.25" customHeight="1">
      <c r="B85" s="34"/>
      <c r="C85" s="252" t="s">
        <v>102</v>
      </c>
      <c r="D85" s="253"/>
      <c r="E85" s="253"/>
      <c r="F85" s="253"/>
      <c r="G85" s="253"/>
      <c r="H85" s="108"/>
      <c r="I85" s="108"/>
      <c r="J85" s="108"/>
      <c r="K85" s="108"/>
      <c r="L85" s="108"/>
      <c r="M85" s="108"/>
      <c r="N85" s="252" t="s">
        <v>103</v>
      </c>
      <c r="O85" s="253"/>
      <c r="P85" s="253"/>
      <c r="Q85" s="253"/>
      <c r="R85" s="36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</row>
    <row r="87" spans="2:47" s="1" customFormat="1" ht="29.25" customHeight="1">
      <c r="B87" s="34"/>
      <c r="C87" s="116" t="s">
        <v>104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172">
        <f>N139</f>
        <v>0</v>
      </c>
      <c r="O87" s="250"/>
      <c r="P87" s="250"/>
      <c r="Q87" s="250"/>
      <c r="R87" s="36"/>
      <c r="AU87" s="17" t="s">
        <v>105</v>
      </c>
    </row>
    <row r="88" spans="2:47" s="6" customFormat="1" ht="24.9" customHeight="1">
      <c r="B88" s="117"/>
      <c r="C88" s="118"/>
      <c r="D88" s="119" t="s">
        <v>106</v>
      </c>
      <c r="E88" s="118"/>
      <c r="F88" s="118"/>
      <c r="G88" s="118"/>
      <c r="H88" s="118"/>
      <c r="I88" s="118"/>
      <c r="J88" s="118"/>
      <c r="K88" s="118"/>
      <c r="L88" s="118"/>
      <c r="M88" s="118"/>
      <c r="N88" s="228">
        <f>N140</f>
        <v>0</v>
      </c>
      <c r="O88" s="249"/>
      <c r="P88" s="249"/>
      <c r="Q88" s="249"/>
      <c r="R88" s="120"/>
    </row>
    <row r="89" spans="2:47" s="7" customFormat="1" ht="19.95" customHeight="1">
      <c r="B89" s="121"/>
      <c r="C89" s="122"/>
      <c r="D89" s="96" t="s">
        <v>107</v>
      </c>
      <c r="E89" s="122"/>
      <c r="F89" s="122"/>
      <c r="G89" s="122"/>
      <c r="H89" s="122"/>
      <c r="I89" s="122"/>
      <c r="J89" s="122"/>
      <c r="K89" s="122"/>
      <c r="L89" s="122"/>
      <c r="M89" s="122"/>
      <c r="N89" s="179">
        <f>N141</f>
        <v>0</v>
      </c>
      <c r="O89" s="248"/>
      <c r="P89" s="248"/>
      <c r="Q89" s="248"/>
      <c r="R89" s="123"/>
    </row>
    <row r="90" spans="2:47" s="7" customFormat="1" ht="19.95" customHeight="1">
      <c r="B90" s="121"/>
      <c r="C90" s="122"/>
      <c r="D90" s="96" t="s">
        <v>108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79">
        <f>N151</f>
        <v>0</v>
      </c>
      <c r="O90" s="248"/>
      <c r="P90" s="248"/>
      <c r="Q90" s="248"/>
      <c r="R90" s="123"/>
    </row>
    <row r="91" spans="2:47" s="7" customFormat="1" ht="19.95" customHeight="1">
      <c r="B91" s="121"/>
      <c r="C91" s="122"/>
      <c r="D91" s="96" t="s">
        <v>109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79">
        <f>N154</f>
        <v>0</v>
      </c>
      <c r="O91" s="248"/>
      <c r="P91" s="248"/>
      <c r="Q91" s="248"/>
      <c r="R91" s="123"/>
    </row>
    <row r="92" spans="2:47" s="7" customFormat="1" ht="19.95" customHeight="1">
      <c r="B92" s="121"/>
      <c r="C92" s="122"/>
      <c r="D92" s="96" t="s">
        <v>110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79">
        <f>N166</f>
        <v>0</v>
      </c>
      <c r="O92" s="248"/>
      <c r="P92" s="248"/>
      <c r="Q92" s="248"/>
      <c r="R92" s="123"/>
    </row>
    <row r="93" spans="2:47" s="7" customFormat="1" ht="19.95" customHeight="1">
      <c r="B93" s="121"/>
      <c r="C93" s="122"/>
      <c r="D93" s="96" t="s">
        <v>111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79">
        <f>N170</f>
        <v>0</v>
      </c>
      <c r="O93" s="248"/>
      <c r="P93" s="248"/>
      <c r="Q93" s="248"/>
      <c r="R93" s="123"/>
    </row>
    <row r="94" spans="2:47" s="7" customFormat="1" ht="19.95" customHeight="1">
      <c r="B94" s="121"/>
      <c r="C94" s="122"/>
      <c r="D94" s="96" t="s">
        <v>112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79">
        <f>N173</f>
        <v>0</v>
      </c>
      <c r="O94" s="248"/>
      <c r="P94" s="248"/>
      <c r="Q94" s="248"/>
      <c r="R94" s="123"/>
    </row>
    <row r="95" spans="2:47" s="7" customFormat="1" ht="19.95" customHeight="1">
      <c r="B95" s="121"/>
      <c r="C95" s="122"/>
      <c r="D95" s="96" t="s">
        <v>113</v>
      </c>
      <c r="E95" s="122"/>
      <c r="F95" s="122"/>
      <c r="G95" s="122"/>
      <c r="H95" s="122"/>
      <c r="I95" s="122"/>
      <c r="J95" s="122"/>
      <c r="K95" s="122"/>
      <c r="L95" s="122"/>
      <c r="M95" s="122"/>
      <c r="N95" s="179">
        <f>N185</f>
        <v>0</v>
      </c>
      <c r="O95" s="248"/>
      <c r="P95" s="248"/>
      <c r="Q95" s="248"/>
      <c r="R95" s="123"/>
    </row>
    <row r="96" spans="2:47" s="7" customFormat="1" ht="19.95" customHeight="1">
      <c r="B96" s="121"/>
      <c r="C96" s="122"/>
      <c r="D96" s="96" t="s">
        <v>114</v>
      </c>
      <c r="E96" s="122"/>
      <c r="F96" s="122"/>
      <c r="G96" s="122"/>
      <c r="H96" s="122"/>
      <c r="I96" s="122"/>
      <c r="J96" s="122"/>
      <c r="K96" s="122"/>
      <c r="L96" s="122"/>
      <c r="M96" s="122"/>
      <c r="N96" s="179">
        <f>N206</f>
        <v>0</v>
      </c>
      <c r="O96" s="248"/>
      <c r="P96" s="248"/>
      <c r="Q96" s="248"/>
      <c r="R96" s="123"/>
    </row>
    <row r="97" spans="2:18" s="7" customFormat="1" ht="19.95" customHeight="1">
      <c r="B97" s="121"/>
      <c r="C97" s="122"/>
      <c r="D97" s="96" t="s">
        <v>115</v>
      </c>
      <c r="E97" s="122"/>
      <c r="F97" s="122"/>
      <c r="G97" s="122"/>
      <c r="H97" s="122"/>
      <c r="I97" s="122"/>
      <c r="J97" s="122"/>
      <c r="K97" s="122"/>
      <c r="L97" s="122"/>
      <c r="M97" s="122"/>
      <c r="N97" s="179">
        <f>N208</f>
        <v>0</v>
      </c>
      <c r="O97" s="248"/>
      <c r="P97" s="248"/>
      <c r="Q97" s="248"/>
      <c r="R97" s="123"/>
    </row>
    <row r="98" spans="2:18" s="7" customFormat="1" ht="19.95" customHeight="1">
      <c r="B98" s="121"/>
      <c r="C98" s="122"/>
      <c r="D98" s="96" t="s">
        <v>116</v>
      </c>
      <c r="E98" s="122"/>
      <c r="F98" s="122"/>
      <c r="G98" s="122"/>
      <c r="H98" s="122"/>
      <c r="I98" s="122"/>
      <c r="J98" s="122"/>
      <c r="K98" s="122"/>
      <c r="L98" s="122"/>
      <c r="M98" s="122"/>
      <c r="N98" s="179">
        <f>N214</f>
        <v>0</v>
      </c>
      <c r="O98" s="248"/>
      <c r="P98" s="248"/>
      <c r="Q98" s="248"/>
      <c r="R98" s="123"/>
    </row>
    <row r="99" spans="2:18" s="6" customFormat="1" ht="24.9" customHeight="1">
      <c r="B99" s="117"/>
      <c r="C99" s="118"/>
      <c r="D99" s="119" t="s">
        <v>117</v>
      </c>
      <c r="E99" s="118"/>
      <c r="F99" s="118"/>
      <c r="G99" s="118"/>
      <c r="H99" s="118"/>
      <c r="I99" s="118"/>
      <c r="J99" s="118"/>
      <c r="K99" s="118"/>
      <c r="L99" s="118"/>
      <c r="M99" s="118"/>
      <c r="N99" s="228">
        <f>N216</f>
        <v>0</v>
      </c>
      <c r="O99" s="249"/>
      <c r="P99" s="249"/>
      <c r="Q99" s="249"/>
      <c r="R99" s="120"/>
    </row>
    <row r="100" spans="2:18" s="7" customFormat="1" ht="19.95" customHeight="1">
      <c r="B100" s="121"/>
      <c r="C100" s="122"/>
      <c r="D100" s="96" t="s">
        <v>118</v>
      </c>
      <c r="E100" s="122"/>
      <c r="F100" s="122"/>
      <c r="G100" s="122"/>
      <c r="H100" s="122"/>
      <c r="I100" s="122"/>
      <c r="J100" s="122"/>
      <c r="K100" s="122"/>
      <c r="L100" s="122"/>
      <c r="M100" s="122"/>
      <c r="N100" s="179">
        <f>N217</f>
        <v>0</v>
      </c>
      <c r="O100" s="248"/>
      <c r="P100" s="248"/>
      <c r="Q100" s="248"/>
      <c r="R100" s="123"/>
    </row>
    <row r="101" spans="2:18" s="7" customFormat="1" ht="19.95" customHeight="1">
      <c r="B101" s="121"/>
      <c r="C101" s="122"/>
      <c r="D101" s="96" t="s">
        <v>119</v>
      </c>
      <c r="E101" s="122"/>
      <c r="F101" s="122"/>
      <c r="G101" s="122"/>
      <c r="H101" s="122"/>
      <c r="I101" s="122"/>
      <c r="J101" s="122"/>
      <c r="K101" s="122"/>
      <c r="L101" s="122"/>
      <c r="M101" s="122"/>
      <c r="N101" s="179">
        <f>N220</f>
        <v>0</v>
      </c>
      <c r="O101" s="248"/>
      <c r="P101" s="248"/>
      <c r="Q101" s="248"/>
      <c r="R101" s="123"/>
    </row>
    <row r="102" spans="2:18" s="7" customFormat="1" ht="19.95" customHeight="1">
      <c r="B102" s="121"/>
      <c r="C102" s="122"/>
      <c r="D102" s="96" t="s">
        <v>120</v>
      </c>
      <c r="E102" s="122"/>
      <c r="F102" s="122"/>
      <c r="G102" s="122"/>
      <c r="H102" s="122"/>
      <c r="I102" s="122"/>
      <c r="J102" s="122"/>
      <c r="K102" s="122"/>
      <c r="L102" s="122"/>
      <c r="M102" s="122"/>
      <c r="N102" s="179">
        <f>N225</f>
        <v>0</v>
      </c>
      <c r="O102" s="248"/>
      <c r="P102" s="248"/>
      <c r="Q102" s="248"/>
      <c r="R102" s="123"/>
    </row>
    <row r="103" spans="2:18" s="7" customFormat="1" ht="19.95" customHeight="1">
      <c r="B103" s="121"/>
      <c r="C103" s="122"/>
      <c r="D103" s="96" t="s">
        <v>121</v>
      </c>
      <c r="E103" s="122"/>
      <c r="F103" s="122"/>
      <c r="G103" s="122"/>
      <c r="H103" s="122"/>
      <c r="I103" s="122"/>
      <c r="J103" s="122"/>
      <c r="K103" s="122"/>
      <c r="L103" s="122"/>
      <c r="M103" s="122"/>
      <c r="N103" s="179">
        <f>N234</f>
        <v>0</v>
      </c>
      <c r="O103" s="248"/>
      <c r="P103" s="248"/>
      <c r="Q103" s="248"/>
      <c r="R103" s="123"/>
    </row>
    <row r="104" spans="2:18" s="7" customFormat="1" ht="19.95" customHeight="1">
      <c r="B104" s="121"/>
      <c r="C104" s="122"/>
      <c r="D104" s="96" t="s">
        <v>122</v>
      </c>
      <c r="E104" s="122"/>
      <c r="F104" s="122"/>
      <c r="G104" s="122"/>
      <c r="H104" s="122"/>
      <c r="I104" s="122"/>
      <c r="J104" s="122"/>
      <c r="K104" s="122"/>
      <c r="L104" s="122"/>
      <c r="M104" s="122"/>
      <c r="N104" s="179">
        <f>N239</f>
        <v>0</v>
      </c>
      <c r="O104" s="248"/>
      <c r="P104" s="248"/>
      <c r="Q104" s="248"/>
      <c r="R104" s="123"/>
    </row>
    <row r="105" spans="2:18" s="7" customFormat="1" ht="19.95" customHeight="1">
      <c r="B105" s="121"/>
      <c r="C105" s="122"/>
      <c r="D105" s="96" t="s">
        <v>123</v>
      </c>
      <c r="E105" s="122"/>
      <c r="F105" s="122"/>
      <c r="G105" s="122"/>
      <c r="H105" s="122"/>
      <c r="I105" s="122"/>
      <c r="J105" s="122"/>
      <c r="K105" s="122"/>
      <c r="L105" s="122"/>
      <c r="M105" s="122"/>
      <c r="N105" s="179">
        <f>N243</f>
        <v>0</v>
      </c>
      <c r="O105" s="248"/>
      <c r="P105" s="248"/>
      <c r="Q105" s="248"/>
      <c r="R105" s="123"/>
    </row>
    <row r="106" spans="2:18" s="7" customFormat="1" ht="19.95" customHeight="1">
      <c r="B106" s="121"/>
      <c r="C106" s="122"/>
      <c r="D106" s="96" t="s">
        <v>124</v>
      </c>
      <c r="E106" s="122"/>
      <c r="F106" s="122"/>
      <c r="G106" s="122"/>
      <c r="H106" s="122"/>
      <c r="I106" s="122"/>
      <c r="J106" s="122"/>
      <c r="K106" s="122"/>
      <c r="L106" s="122"/>
      <c r="M106" s="122"/>
      <c r="N106" s="179">
        <f>N248</f>
        <v>0</v>
      </c>
      <c r="O106" s="248"/>
      <c r="P106" s="248"/>
      <c r="Q106" s="248"/>
      <c r="R106" s="123"/>
    </row>
    <row r="107" spans="2:18" s="7" customFormat="1" ht="19.95" customHeight="1">
      <c r="B107" s="121"/>
      <c r="C107" s="122"/>
      <c r="D107" s="96" t="s">
        <v>125</v>
      </c>
      <c r="E107" s="122"/>
      <c r="F107" s="122"/>
      <c r="G107" s="122"/>
      <c r="H107" s="122"/>
      <c r="I107" s="122"/>
      <c r="J107" s="122"/>
      <c r="K107" s="122"/>
      <c r="L107" s="122"/>
      <c r="M107" s="122"/>
      <c r="N107" s="179">
        <f>N258</f>
        <v>0</v>
      </c>
      <c r="O107" s="248"/>
      <c r="P107" s="248"/>
      <c r="Q107" s="248"/>
      <c r="R107" s="123"/>
    </row>
    <row r="108" spans="2:18" s="7" customFormat="1" ht="19.95" customHeight="1">
      <c r="B108" s="121"/>
      <c r="C108" s="122"/>
      <c r="D108" s="96" t="s">
        <v>126</v>
      </c>
      <c r="E108" s="122"/>
      <c r="F108" s="122"/>
      <c r="G108" s="122"/>
      <c r="H108" s="122"/>
      <c r="I108" s="122"/>
      <c r="J108" s="122"/>
      <c r="K108" s="122"/>
      <c r="L108" s="122"/>
      <c r="M108" s="122"/>
      <c r="N108" s="179">
        <f>N262</f>
        <v>0</v>
      </c>
      <c r="O108" s="248"/>
      <c r="P108" s="248"/>
      <c r="Q108" s="248"/>
      <c r="R108" s="123"/>
    </row>
    <row r="109" spans="2:18" s="7" customFormat="1" ht="19.95" customHeight="1">
      <c r="B109" s="121"/>
      <c r="C109" s="122"/>
      <c r="D109" s="96" t="s">
        <v>127</v>
      </c>
      <c r="E109" s="122"/>
      <c r="F109" s="122"/>
      <c r="G109" s="122"/>
      <c r="H109" s="122"/>
      <c r="I109" s="122"/>
      <c r="J109" s="122"/>
      <c r="K109" s="122"/>
      <c r="L109" s="122"/>
      <c r="M109" s="122"/>
      <c r="N109" s="179">
        <f>N265</f>
        <v>0</v>
      </c>
      <c r="O109" s="248"/>
      <c r="P109" s="248"/>
      <c r="Q109" s="248"/>
      <c r="R109" s="123"/>
    </row>
    <row r="110" spans="2:18" s="7" customFormat="1" ht="19.95" customHeight="1">
      <c r="B110" s="121"/>
      <c r="C110" s="122"/>
      <c r="D110" s="96" t="s">
        <v>128</v>
      </c>
      <c r="E110" s="122"/>
      <c r="F110" s="122"/>
      <c r="G110" s="122"/>
      <c r="H110" s="122"/>
      <c r="I110" s="122"/>
      <c r="J110" s="122"/>
      <c r="K110" s="122"/>
      <c r="L110" s="122"/>
      <c r="M110" s="122"/>
      <c r="N110" s="179">
        <f>N269</f>
        <v>0</v>
      </c>
      <c r="O110" s="248"/>
      <c r="P110" s="248"/>
      <c r="Q110" s="248"/>
      <c r="R110" s="123"/>
    </row>
    <row r="111" spans="2:18" s="7" customFormat="1" ht="19.95" customHeight="1">
      <c r="B111" s="121"/>
      <c r="C111" s="122"/>
      <c r="D111" s="96" t="s">
        <v>129</v>
      </c>
      <c r="E111" s="122"/>
      <c r="F111" s="122"/>
      <c r="G111" s="122"/>
      <c r="H111" s="122"/>
      <c r="I111" s="122"/>
      <c r="J111" s="122"/>
      <c r="K111" s="122"/>
      <c r="L111" s="122"/>
      <c r="M111" s="122"/>
      <c r="N111" s="179">
        <f>N276</f>
        <v>0</v>
      </c>
      <c r="O111" s="248"/>
      <c r="P111" s="248"/>
      <c r="Q111" s="248"/>
      <c r="R111" s="123"/>
    </row>
    <row r="112" spans="2:18" s="7" customFormat="1" ht="19.95" customHeight="1">
      <c r="B112" s="121"/>
      <c r="C112" s="122"/>
      <c r="D112" s="96" t="s">
        <v>130</v>
      </c>
      <c r="E112" s="122"/>
      <c r="F112" s="122"/>
      <c r="G112" s="122"/>
      <c r="H112" s="122"/>
      <c r="I112" s="122"/>
      <c r="J112" s="122"/>
      <c r="K112" s="122"/>
      <c r="L112" s="122"/>
      <c r="M112" s="122"/>
      <c r="N112" s="179">
        <f>N278</f>
        <v>0</v>
      </c>
      <c r="O112" s="248"/>
      <c r="P112" s="248"/>
      <c r="Q112" s="248"/>
      <c r="R112" s="123"/>
    </row>
    <row r="113" spans="2:65" s="6" customFormat="1" ht="21.75" customHeight="1">
      <c r="B113" s="117"/>
      <c r="C113" s="118"/>
      <c r="D113" s="119" t="s">
        <v>131</v>
      </c>
      <c r="E113" s="118"/>
      <c r="F113" s="118"/>
      <c r="G113" s="118"/>
      <c r="H113" s="118"/>
      <c r="I113" s="118"/>
      <c r="J113" s="118"/>
      <c r="K113" s="118"/>
      <c r="L113" s="118"/>
      <c r="M113" s="118"/>
      <c r="N113" s="227">
        <f>N280</f>
        <v>0</v>
      </c>
      <c r="O113" s="249"/>
      <c r="P113" s="249"/>
      <c r="Q113" s="249"/>
      <c r="R113" s="120"/>
    </row>
    <row r="114" spans="2:65" s="1" customFormat="1" ht="21.7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29.25" customHeight="1">
      <c r="B115" s="34"/>
      <c r="C115" s="116" t="s">
        <v>132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50">
        <f>ROUND(N116+N117+N118+N119+N120+N121,0)</f>
        <v>0</v>
      </c>
      <c r="O115" s="251"/>
      <c r="P115" s="251"/>
      <c r="Q115" s="251"/>
      <c r="R115" s="36"/>
      <c r="T115" s="124"/>
      <c r="U115" s="125" t="s">
        <v>43</v>
      </c>
    </row>
    <row r="116" spans="2:65" s="1" customFormat="1" ht="18" customHeight="1">
      <c r="B116" s="126"/>
      <c r="C116" s="127"/>
      <c r="D116" s="176" t="s">
        <v>133</v>
      </c>
      <c r="E116" s="246"/>
      <c r="F116" s="246"/>
      <c r="G116" s="246"/>
      <c r="H116" s="246"/>
      <c r="I116" s="127"/>
      <c r="J116" s="127"/>
      <c r="K116" s="127"/>
      <c r="L116" s="127"/>
      <c r="M116" s="127"/>
      <c r="N116" s="178">
        <f>ROUND(N87*T116,0)</f>
        <v>0</v>
      </c>
      <c r="O116" s="247"/>
      <c r="P116" s="247"/>
      <c r="Q116" s="247"/>
      <c r="R116" s="129"/>
      <c r="S116" s="127"/>
      <c r="T116" s="130"/>
      <c r="U116" s="131" t="s">
        <v>44</v>
      </c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3" t="s">
        <v>134</v>
      </c>
      <c r="AZ116" s="132"/>
      <c r="BA116" s="132"/>
      <c r="BB116" s="132"/>
      <c r="BC116" s="132"/>
      <c r="BD116" s="132"/>
      <c r="BE116" s="134">
        <f t="shared" ref="BE116:BE121" si="0">IF(U116="základní",N116,0)</f>
        <v>0</v>
      </c>
      <c r="BF116" s="134">
        <f t="shared" ref="BF116:BF121" si="1">IF(U116="snížená",N116,0)</f>
        <v>0</v>
      </c>
      <c r="BG116" s="134">
        <f t="shared" ref="BG116:BG121" si="2">IF(U116="zákl. přenesená",N116,0)</f>
        <v>0</v>
      </c>
      <c r="BH116" s="134">
        <f t="shared" ref="BH116:BH121" si="3">IF(U116="sníž. přenesená",N116,0)</f>
        <v>0</v>
      </c>
      <c r="BI116" s="134">
        <f t="shared" ref="BI116:BI121" si="4">IF(U116="nulová",N116,0)</f>
        <v>0</v>
      </c>
      <c r="BJ116" s="133" t="s">
        <v>9</v>
      </c>
      <c r="BK116" s="132"/>
      <c r="BL116" s="132"/>
      <c r="BM116" s="132"/>
    </row>
    <row r="117" spans="2:65" s="1" customFormat="1" ht="18" customHeight="1">
      <c r="B117" s="126"/>
      <c r="C117" s="127"/>
      <c r="D117" s="176" t="s">
        <v>135</v>
      </c>
      <c r="E117" s="246"/>
      <c r="F117" s="246"/>
      <c r="G117" s="246"/>
      <c r="H117" s="246"/>
      <c r="I117" s="127"/>
      <c r="J117" s="127"/>
      <c r="K117" s="127"/>
      <c r="L117" s="127"/>
      <c r="M117" s="127"/>
      <c r="N117" s="178">
        <f>ROUND(N87*T117,0)</f>
        <v>0</v>
      </c>
      <c r="O117" s="247"/>
      <c r="P117" s="247"/>
      <c r="Q117" s="247"/>
      <c r="R117" s="129"/>
      <c r="S117" s="127"/>
      <c r="T117" s="130"/>
      <c r="U117" s="131" t="s">
        <v>44</v>
      </c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3" t="s">
        <v>134</v>
      </c>
      <c r="AZ117" s="132"/>
      <c r="BA117" s="132"/>
      <c r="BB117" s="132"/>
      <c r="BC117" s="132"/>
      <c r="BD117" s="132"/>
      <c r="BE117" s="134">
        <f t="shared" si="0"/>
        <v>0</v>
      </c>
      <c r="BF117" s="134">
        <f t="shared" si="1"/>
        <v>0</v>
      </c>
      <c r="BG117" s="134">
        <f t="shared" si="2"/>
        <v>0</v>
      </c>
      <c r="BH117" s="134">
        <f t="shared" si="3"/>
        <v>0</v>
      </c>
      <c r="BI117" s="134">
        <f t="shared" si="4"/>
        <v>0</v>
      </c>
      <c r="BJ117" s="133" t="s">
        <v>9</v>
      </c>
      <c r="BK117" s="132"/>
      <c r="BL117" s="132"/>
      <c r="BM117" s="132"/>
    </row>
    <row r="118" spans="2:65" s="1" customFormat="1" ht="18" customHeight="1">
      <c r="B118" s="126"/>
      <c r="C118" s="127"/>
      <c r="D118" s="176" t="s">
        <v>136</v>
      </c>
      <c r="E118" s="246"/>
      <c r="F118" s="246"/>
      <c r="G118" s="246"/>
      <c r="H118" s="246"/>
      <c r="I118" s="127"/>
      <c r="J118" s="127"/>
      <c r="K118" s="127"/>
      <c r="L118" s="127"/>
      <c r="M118" s="127"/>
      <c r="N118" s="178">
        <f>ROUND(N87*T118,0)</f>
        <v>0</v>
      </c>
      <c r="O118" s="247"/>
      <c r="P118" s="247"/>
      <c r="Q118" s="247"/>
      <c r="R118" s="129"/>
      <c r="S118" s="127"/>
      <c r="T118" s="130"/>
      <c r="U118" s="131" t="s">
        <v>44</v>
      </c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3" t="s">
        <v>134</v>
      </c>
      <c r="AZ118" s="132"/>
      <c r="BA118" s="132"/>
      <c r="BB118" s="132"/>
      <c r="BC118" s="132"/>
      <c r="BD118" s="132"/>
      <c r="BE118" s="134">
        <f t="shared" si="0"/>
        <v>0</v>
      </c>
      <c r="BF118" s="134">
        <f t="shared" si="1"/>
        <v>0</v>
      </c>
      <c r="BG118" s="134">
        <f t="shared" si="2"/>
        <v>0</v>
      </c>
      <c r="BH118" s="134">
        <f t="shared" si="3"/>
        <v>0</v>
      </c>
      <c r="BI118" s="134">
        <f t="shared" si="4"/>
        <v>0</v>
      </c>
      <c r="BJ118" s="133" t="s">
        <v>9</v>
      </c>
      <c r="BK118" s="132"/>
      <c r="BL118" s="132"/>
      <c r="BM118" s="132"/>
    </row>
    <row r="119" spans="2:65" s="1" customFormat="1" ht="18" customHeight="1">
      <c r="B119" s="126"/>
      <c r="C119" s="127"/>
      <c r="D119" s="176" t="s">
        <v>137</v>
      </c>
      <c r="E119" s="246"/>
      <c r="F119" s="246"/>
      <c r="G119" s="246"/>
      <c r="H119" s="246"/>
      <c r="I119" s="127"/>
      <c r="J119" s="127"/>
      <c r="K119" s="127"/>
      <c r="L119" s="127"/>
      <c r="M119" s="127"/>
      <c r="N119" s="178">
        <f>ROUND(N87*T119,0)</f>
        <v>0</v>
      </c>
      <c r="O119" s="247"/>
      <c r="P119" s="247"/>
      <c r="Q119" s="247"/>
      <c r="R119" s="129"/>
      <c r="S119" s="127"/>
      <c r="T119" s="130"/>
      <c r="U119" s="131" t="s">
        <v>44</v>
      </c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3" t="s">
        <v>134</v>
      </c>
      <c r="AZ119" s="132"/>
      <c r="BA119" s="132"/>
      <c r="BB119" s="132"/>
      <c r="BC119" s="132"/>
      <c r="BD119" s="132"/>
      <c r="BE119" s="134">
        <f t="shared" si="0"/>
        <v>0</v>
      </c>
      <c r="BF119" s="134">
        <f t="shared" si="1"/>
        <v>0</v>
      </c>
      <c r="BG119" s="134">
        <f t="shared" si="2"/>
        <v>0</v>
      </c>
      <c r="BH119" s="134">
        <f t="shared" si="3"/>
        <v>0</v>
      </c>
      <c r="BI119" s="134">
        <f t="shared" si="4"/>
        <v>0</v>
      </c>
      <c r="BJ119" s="133" t="s">
        <v>9</v>
      </c>
      <c r="BK119" s="132"/>
      <c r="BL119" s="132"/>
      <c r="BM119" s="132"/>
    </row>
    <row r="120" spans="2:65" s="1" customFormat="1" ht="18" customHeight="1">
      <c r="B120" s="126"/>
      <c r="C120" s="127"/>
      <c r="D120" s="176" t="s">
        <v>138</v>
      </c>
      <c r="E120" s="246"/>
      <c r="F120" s="246"/>
      <c r="G120" s="246"/>
      <c r="H120" s="246"/>
      <c r="I120" s="127"/>
      <c r="J120" s="127"/>
      <c r="K120" s="127"/>
      <c r="L120" s="127"/>
      <c r="M120" s="127"/>
      <c r="N120" s="178">
        <f>ROUND(N87*T120,0)</f>
        <v>0</v>
      </c>
      <c r="O120" s="247"/>
      <c r="P120" s="247"/>
      <c r="Q120" s="247"/>
      <c r="R120" s="129"/>
      <c r="S120" s="127"/>
      <c r="T120" s="130"/>
      <c r="U120" s="131" t="s">
        <v>44</v>
      </c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3" t="s">
        <v>134</v>
      </c>
      <c r="AZ120" s="132"/>
      <c r="BA120" s="132"/>
      <c r="BB120" s="132"/>
      <c r="BC120" s="132"/>
      <c r="BD120" s="132"/>
      <c r="BE120" s="134">
        <f t="shared" si="0"/>
        <v>0</v>
      </c>
      <c r="BF120" s="134">
        <f t="shared" si="1"/>
        <v>0</v>
      </c>
      <c r="BG120" s="134">
        <f t="shared" si="2"/>
        <v>0</v>
      </c>
      <c r="BH120" s="134">
        <f t="shared" si="3"/>
        <v>0</v>
      </c>
      <c r="BI120" s="134">
        <f t="shared" si="4"/>
        <v>0</v>
      </c>
      <c r="BJ120" s="133" t="s">
        <v>9</v>
      </c>
      <c r="BK120" s="132"/>
      <c r="BL120" s="132"/>
      <c r="BM120" s="132"/>
    </row>
    <row r="121" spans="2:65" s="1" customFormat="1" ht="18" customHeight="1">
      <c r="B121" s="126"/>
      <c r="C121" s="127"/>
      <c r="D121" s="128" t="s">
        <v>139</v>
      </c>
      <c r="E121" s="127"/>
      <c r="F121" s="127"/>
      <c r="G121" s="127"/>
      <c r="H121" s="127"/>
      <c r="I121" s="127"/>
      <c r="J121" s="127"/>
      <c r="K121" s="127"/>
      <c r="L121" s="127"/>
      <c r="M121" s="127"/>
      <c r="N121" s="178">
        <f>ROUND(N87*T121,0)</f>
        <v>0</v>
      </c>
      <c r="O121" s="247"/>
      <c r="P121" s="247"/>
      <c r="Q121" s="247"/>
      <c r="R121" s="129"/>
      <c r="S121" s="127"/>
      <c r="T121" s="135"/>
      <c r="U121" s="136" t="s">
        <v>44</v>
      </c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3" t="s">
        <v>140</v>
      </c>
      <c r="AZ121" s="132"/>
      <c r="BA121" s="132"/>
      <c r="BB121" s="132"/>
      <c r="BC121" s="132"/>
      <c r="BD121" s="132"/>
      <c r="BE121" s="134">
        <f t="shared" si="0"/>
        <v>0</v>
      </c>
      <c r="BF121" s="134">
        <f t="shared" si="1"/>
        <v>0</v>
      </c>
      <c r="BG121" s="134">
        <f t="shared" si="2"/>
        <v>0</v>
      </c>
      <c r="BH121" s="134">
        <f t="shared" si="3"/>
        <v>0</v>
      </c>
      <c r="BI121" s="134">
        <f t="shared" si="4"/>
        <v>0</v>
      </c>
      <c r="BJ121" s="133" t="s">
        <v>9</v>
      </c>
      <c r="BK121" s="132"/>
      <c r="BL121" s="132"/>
      <c r="BM121" s="132"/>
    </row>
    <row r="122" spans="2:65" s="1" customForma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1" customFormat="1" ht="29.25" customHeight="1">
      <c r="B123" s="34"/>
      <c r="C123" s="107" t="s">
        <v>93</v>
      </c>
      <c r="D123" s="108"/>
      <c r="E123" s="108"/>
      <c r="F123" s="108"/>
      <c r="G123" s="108"/>
      <c r="H123" s="108"/>
      <c r="I123" s="108"/>
      <c r="J123" s="108"/>
      <c r="K123" s="108"/>
      <c r="L123" s="173">
        <f>ROUND(SUM(N87+N115),0)</f>
        <v>0</v>
      </c>
      <c r="M123" s="173"/>
      <c r="N123" s="173"/>
      <c r="O123" s="173"/>
      <c r="P123" s="173"/>
      <c r="Q123" s="173"/>
      <c r="R123" s="36"/>
    </row>
    <row r="124" spans="2:65" s="1" customFormat="1" ht="6.9" customHeight="1">
      <c r="B124" s="58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60"/>
    </row>
    <row r="128" spans="2:65" s="1" customFormat="1" ht="6.9" customHeight="1"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3"/>
    </row>
    <row r="129" spans="2:65" s="1" customFormat="1" ht="36.9" customHeight="1">
      <c r="B129" s="34"/>
      <c r="C129" s="188" t="s">
        <v>141</v>
      </c>
      <c r="D129" s="241"/>
      <c r="E129" s="241"/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36"/>
    </row>
    <row r="130" spans="2:65" s="1" customFormat="1" ht="6.9" customHeight="1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ht="36.9" customHeight="1">
      <c r="B131" s="34"/>
      <c r="C131" s="68" t="s">
        <v>19</v>
      </c>
      <c r="D131" s="35"/>
      <c r="E131" s="35"/>
      <c r="F131" s="190" t="str">
        <f>F6</f>
        <v>VÚCHS Rapotín- prodejna masa a masných výrobků</v>
      </c>
      <c r="G131" s="241"/>
      <c r="H131" s="241"/>
      <c r="I131" s="241"/>
      <c r="J131" s="241"/>
      <c r="K131" s="241"/>
      <c r="L131" s="241"/>
      <c r="M131" s="241"/>
      <c r="N131" s="241"/>
      <c r="O131" s="241"/>
      <c r="P131" s="241"/>
      <c r="Q131" s="35"/>
      <c r="R131" s="36"/>
    </row>
    <row r="132" spans="2:65" s="1" customFormat="1" ht="6.9" customHeight="1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6"/>
    </row>
    <row r="133" spans="2:65" s="1" customFormat="1" ht="18" customHeight="1">
      <c r="B133" s="34"/>
      <c r="C133" s="29" t="s">
        <v>23</v>
      </c>
      <c r="D133" s="35"/>
      <c r="E133" s="35"/>
      <c r="F133" s="27" t="str">
        <f>F8</f>
        <v>Rapotín</v>
      </c>
      <c r="G133" s="35"/>
      <c r="H133" s="35"/>
      <c r="I133" s="35"/>
      <c r="J133" s="35"/>
      <c r="K133" s="29" t="s">
        <v>25</v>
      </c>
      <c r="L133" s="35"/>
      <c r="M133" s="242" t="str">
        <f>IF(O8="","",O8)</f>
        <v>2. 4. 2022</v>
      </c>
      <c r="N133" s="242"/>
      <c r="O133" s="242"/>
      <c r="P133" s="242"/>
      <c r="Q133" s="35"/>
      <c r="R133" s="36"/>
    </row>
    <row r="134" spans="2:65" s="1" customFormat="1" ht="6.9" customHeigh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6"/>
    </row>
    <row r="135" spans="2:65" s="1" customFormat="1" ht="13.2">
      <c r="B135" s="34"/>
      <c r="C135" s="29" t="s">
        <v>27</v>
      </c>
      <c r="D135" s="35"/>
      <c r="E135" s="35"/>
      <c r="F135" s="27" t="str">
        <f>E11</f>
        <v>VÚCHS Rapotín s.r.o.</v>
      </c>
      <c r="G135" s="35"/>
      <c r="H135" s="35"/>
      <c r="I135" s="35"/>
      <c r="J135" s="35"/>
      <c r="K135" s="29" t="s">
        <v>33</v>
      </c>
      <c r="L135" s="35"/>
      <c r="M135" s="208" t="str">
        <f>E17</f>
        <v>PMZ PROJEKT, spol. s. r.o.</v>
      </c>
      <c r="N135" s="208"/>
      <c r="O135" s="208"/>
      <c r="P135" s="208"/>
      <c r="Q135" s="208"/>
      <c r="R135" s="36"/>
    </row>
    <row r="136" spans="2:65" s="1" customFormat="1" ht="14.4" customHeight="1">
      <c r="B136" s="34"/>
      <c r="C136" s="29" t="s">
        <v>31</v>
      </c>
      <c r="D136" s="35"/>
      <c r="E136" s="35"/>
      <c r="F136" s="27" t="str">
        <f>IF(E14="","",E14)</f>
        <v>Vyplň údaj</v>
      </c>
      <c r="G136" s="35"/>
      <c r="H136" s="35"/>
      <c r="I136" s="35"/>
      <c r="J136" s="35"/>
      <c r="K136" s="29" t="s">
        <v>36</v>
      </c>
      <c r="L136" s="35"/>
      <c r="M136" s="208" t="str">
        <f>E20</f>
        <v>N. Pavlíková</v>
      </c>
      <c r="N136" s="208"/>
      <c r="O136" s="208"/>
      <c r="P136" s="208"/>
      <c r="Q136" s="208"/>
      <c r="R136" s="36"/>
    </row>
    <row r="137" spans="2:65" s="1" customFormat="1" ht="10.35" customHeight="1"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6"/>
    </row>
    <row r="138" spans="2:65" s="8" customFormat="1" ht="29.25" customHeight="1">
      <c r="B138" s="137"/>
      <c r="C138" s="138" t="s">
        <v>142</v>
      </c>
      <c r="D138" s="139" t="s">
        <v>143</v>
      </c>
      <c r="E138" s="139" t="s">
        <v>61</v>
      </c>
      <c r="F138" s="243" t="s">
        <v>144</v>
      </c>
      <c r="G138" s="243"/>
      <c r="H138" s="243"/>
      <c r="I138" s="243"/>
      <c r="J138" s="139" t="s">
        <v>145</v>
      </c>
      <c r="K138" s="139" t="s">
        <v>146</v>
      </c>
      <c r="L138" s="244" t="s">
        <v>147</v>
      </c>
      <c r="M138" s="244"/>
      <c r="N138" s="243" t="s">
        <v>103</v>
      </c>
      <c r="O138" s="243"/>
      <c r="P138" s="243"/>
      <c r="Q138" s="245"/>
      <c r="R138" s="140"/>
      <c r="T138" s="75" t="s">
        <v>148</v>
      </c>
      <c r="U138" s="76" t="s">
        <v>43</v>
      </c>
      <c r="V138" s="76" t="s">
        <v>149</v>
      </c>
      <c r="W138" s="76" t="s">
        <v>150</v>
      </c>
      <c r="X138" s="76" t="s">
        <v>151</v>
      </c>
      <c r="Y138" s="76" t="s">
        <v>152</v>
      </c>
      <c r="Z138" s="76" t="s">
        <v>153</v>
      </c>
      <c r="AA138" s="77" t="s">
        <v>154</v>
      </c>
    </row>
    <row r="139" spans="2:65" s="1" customFormat="1" ht="29.25" customHeight="1">
      <c r="B139" s="34"/>
      <c r="C139" s="79" t="s">
        <v>100</v>
      </c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225">
        <f>BK139</f>
        <v>0</v>
      </c>
      <c r="O139" s="226"/>
      <c r="P139" s="226"/>
      <c r="Q139" s="226"/>
      <c r="R139" s="36"/>
      <c r="T139" s="78"/>
      <c r="U139" s="50"/>
      <c r="V139" s="50"/>
      <c r="W139" s="141">
        <f>W140+W216+W280</f>
        <v>0</v>
      </c>
      <c r="X139" s="50"/>
      <c r="Y139" s="141">
        <f>Y140+Y216+Y280</f>
        <v>41.979040300000001</v>
      </c>
      <c r="Z139" s="50"/>
      <c r="AA139" s="142">
        <f>AA140+AA216+AA280</f>
        <v>25.368884000000008</v>
      </c>
      <c r="AT139" s="17" t="s">
        <v>78</v>
      </c>
      <c r="AU139" s="17" t="s">
        <v>105</v>
      </c>
      <c r="BK139" s="143">
        <f>BK140+BK216+BK280</f>
        <v>0</v>
      </c>
    </row>
    <row r="140" spans="2:65" s="9" customFormat="1" ht="37.35" customHeight="1">
      <c r="B140" s="144"/>
      <c r="C140" s="145"/>
      <c r="D140" s="146" t="s">
        <v>106</v>
      </c>
      <c r="E140" s="146"/>
      <c r="F140" s="146"/>
      <c r="G140" s="146"/>
      <c r="H140" s="146"/>
      <c r="I140" s="146"/>
      <c r="J140" s="146"/>
      <c r="K140" s="146"/>
      <c r="L140" s="146"/>
      <c r="M140" s="146"/>
      <c r="N140" s="227">
        <f>BK140</f>
        <v>0</v>
      </c>
      <c r="O140" s="228"/>
      <c r="P140" s="228"/>
      <c r="Q140" s="228"/>
      <c r="R140" s="147"/>
      <c r="T140" s="148"/>
      <c r="U140" s="145"/>
      <c r="V140" s="145"/>
      <c r="W140" s="149">
        <f>W141+W151+W154+W166+W170+W173+W185+W206+W208+W214</f>
        <v>0</v>
      </c>
      <c r="X140" s="145"/>
      <c r="Y140" s="149">
        <f>Y141+Y151+Y154+Y166+Y170+Y173+Y185+Y206+Y208+Y214</f>
        <v>35.2036193</v>
      </c>
      <c r="Z140" s="145"/>
      <c r="AA140" s="150">
        <f>AA141+AA151+AA154+AA166+AA170+AA173+AA185+AA206+AA208+AA214</f>
        <v>25.26650900000001</v>
      </c>
      <c r="AR140" s="151" t="s">
        <v>9</v>
      </c>
      <c r="AT140" s="152" t="s">
        <v>78</v>
      </c>
      <c r="AU140" s="152" t="s">
        <v>79</v>
      </c>
      <c r="AY140" s="151" t="s">
        <v>155</v>
      </c>
      <c r="BK140" s="153">
        <f>BK141+BK151+BK154+BK166+BK170+BK173+BK185+BK206+BK208+BK214</f>
        <v>0</v>
      </c>
    </row>
    <row r="141" spans="2:65" s="9" customFormat="1" ht="19.95" customHeight="1">
      <c r="B141" s="144"/>
      <c r="C141" s="145"/>
      <c r="D141" s="154" t="s">
        <v>107</v>
      </c>
      <c r="E141" s="154"/>
      <c r="F141" s="154"/>
      <c r="G141" s="154"/>
      <c r="H141" s="154"/>
      <c r="I141" s="154"/>
      <c r="J141" s="154"/>
      <c r="K141" s="154"/>
      <c r="L141" s="154"/>
      <c r="M141" s="154"/>
      <c r="N141" s="229">
        <f>BK141</f>
        <v>0</v>
      </c>
      <c r="O141" s="230"/>
      <c r="P141" s="230"/>
      <c r="Q141" s="230"/>
      <c r="R141" s="147"/>
      <c r="T141" s="148"/>
      <c r="U141" s="145"/>
      <c r="V141" s="145"/>
      <c r="W141" s="149">
        <f>SUM(W142:W150)</f>
        <v>0</v>
      </c>
      <c r="X141" s="145"/>
      <c r="Y141" s="149">
        <f>SUM(Y142:Y150)</f>
        <v>0</v>
      </c>
      <c r="Z141" s="145"/>
      <c r="AA141" s="150">
        <f>SUM(AA142:AA150)</f>
        <v>0</v>
      </c>
      <c r="AR141" s="151" t="s">
        <v>9</v>
      </c>
      <c r="AT141" s="152" t="s">
        <v>78</v>
      </c>
      <c r="AU141" s="152" t="s">
        <v>9</v>
      </c>
      <c r="AY141" s="151" t="s">
        <v>155</v>
      </c>
      <c r="BK141" s="153">
        <f>SUM(BK142:BK150)</f>
        <v>0</v>
      </c>
    </row>
    <row r="142" spans="2:65" s="1" customFormat="1" ht="31.5" customHeight="1">
      <c r="B142" s="126"/>
      <c r="C142" s="155" t="s">
        <v>9</v>
      </c>
      <c r="D142" s="155" t="s">
        <v>156</v>
      </c>
      <c r="E142" s="156" t="s">
        <v>157</v>
      </c>
      <c r="F142" s="233" t="s">
        <v>158</v>
      </c>
      <c r="G142" s="233"/>
      <c r="H142" s="233"/>
      <c r="I142" s="233"/>
      <c r="J142" s="157" t="s">
        <v>159</v>
      </c>
      <c r="K142" s="158">
        <v>11</v>
      </c>
      <c r="L142" s="223">
        <v>0</v>
      </c>
      <c r="M142" s="223"/>
      <c r="N142" s="234">
        <f t="shared" ref="N142:N150" si="5">ROUND(L142*K142,0)</f>
        <v>0</v>
      </c>
      <c r="O142" s="234"/>
      <c r="P142" s="234"/>
      <c r="Q142" s="234"/>
      <c r="R142" s="129"/>
      <c r="T142" s="159" t="s">
        <v>5</v>
      </c>
      <c r="U142" s="43" t="s">
        <v>44</v>
      </c>
      <c r="V142" s="35"/>
      <c r="W142" s="160">
        <f t="shared" ref="W142:W150" si="6">V142*K142</f>
        <v>0</v>
      </c>
      <c r="X142" s="160">
        <v>0</v>
      </c>
      <c r="Y142" s="160">
        <f t="shared" ref="Y142:Y150" si="7">X142*K142</f>
        <v>0</v>
      </c>
      <c r="Z142" s="160">
        <v>0</v>
      </c>
      <c r="AA142" s="161">
        <f t="shared" ref="AA142:AA150" si="8">Z142*K142</f>
        <v>0</v>
      </c>
      <c r="AR142" s="17" t="s">
        <v>160</v>
      </c>
      <c r="AT142" s="17" t="s">
        <v>156</v>
      </c>
      <c r="AU142" s="17" t="s">
        <v>99</v>
      </c>
      <c r="AY142" s="17" t="s">
        <v>155</v>
      </c>
      <c r="BE142" s="100">
        <f t="shared" ref="BE142:BE150" si="9">IF(U142="základní",N142,0)</f>
        <v>0</v>
      </c>
      <c r="BF142" s="100">
        <f t="shared" ref="BF142:BF150" si="10">IF(U142="snížená",N142,0)</f>
        <v>0</v>
      </c>
      <c r="BG142" s="100">
        <f t="shared" ref="BG142:BG150" si="11">IF(U142="zákl. přenesená",N142,0)</f>
        <v>0</v>
      </c>
      <c r="BH142" s="100">
        <f t="shared" ref="BH142:BH150" si="12">IF(U142="sníž. přenesená",N142,0)</f>
        <v>0</v>
      </c>
      <c r="BI142" s="100">
        <f t="shared" ref="BI142:BI150" si="13">IF(U142="nulová",N142,0)</f>
        <v>0</v>
      </c>
      <c r="BJ142" s="17" t="s">
        <v>9</v>
      </c>
      <c r="BK142" s="100">
        <f t="shared" ref="BK142:BK150" si="14">ROUND(L142*K142,0)</f>
        <v>0</v>
      </c>
      <c r="BL142" s="17" t="s">
        <v>160</v>
      </c>
      <c r="BM142" s="17" t="s">
        <v>161</v>
      </c>
    </row>
    <row r="143" spans="2:65" s="1" customFormat="1" ht="31.5" customHeight="1">
      <c r="B143" s="126"/>
      <c r="C143" s="155" t="s">
        <v>99</v>
      </c>
      <c r="D143" s="155" t="s">
        <v>156</v>
      </c>
      <c r="E143" s="156" t="s">
        <v>162</v>
      </c>
      <c r="F143" s="233" t="s">
        <v>163</v>
      </c>
      <c r="G143" s="233"/>
      <c r="H143" s="233"/>
      <c r="I143" s="233"/>
      <c r="J143" s="157" t="s">
        <v>159</v>
      </c>
      <c r="K143" s="158">
        <v>10</v>
      </c>
      <c r="L143" s="223">
        <v>0</v>
      </c>
      <c r="M143" s="223"/>
      <c r="N143" s="234">
        <f t="shared" si="5"/>
        <v>0</v>
      </c>
      <c r="O143" s="234"/>
      <c r="P143" s="234"/>
      <c r="Q143" s="234"/>
      <c r="R143" s="129"/>
      <c r="T143" s="159" t="s">
        <v>5</v>
      </c>
      <c r="U143" s="43" t="s">
        <v>44</v>
      </c>
      <c r="V143" s="35"/>
      <c r="W143" s="160">
        <f t="shared" si="6"/>
        <v>0</v>
      </c>
      <c r="X143" s="160">
        <v>0</v>
      </c>
      <c r="Y143" s="160">
        <f t="shared" si="7"/>
        <v>0</v>
      </c>
      <c r="Z143" s="160">
        <v>0</v>
      </c>
      <c r="AA143" s="161">
        <f t="shared" si="8"/>
        <v>0</v>
      </c>
      <c r="AR143" s="17" t="s">
        <v>160</v>
      </c>
      <c r="AT143" s="17" t="s">
        <v>156</v>
      </c>
      <c r="AU143" s="17" t="s">
        <v>99</v>
      </c>
      <c r="AY143" s="17" t="s">
        <v>155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7" t="s">
        <v>9</v>
      </c>
      <c r="BK143" s="100">
        <f t="shared" si="14"/>
        <v>0</v>
      </c>
      <c r="BL143" s="17" t="s">
        <v>160</v>
      </c>
      <c r="BM143" s="17" t="s">
        <v>164</v>
      </c>
    </row>
    <row r="144" spans="2:65" s="1" customFormat="1" ht="44.25" customHeight="1">
      <c r="B144" s="126"/>
      <c r="C144" s="155" t="s">
        <v>165</v>
      </c>
      <c r="D144" s="155" t="s">
        <v>156</v>
      </c>
      <c r="E144" s="156" t="s">
        <v>166</v>
      </c>
      <c r="F144" s="233" t="s">
        <v>167</v>
      </c>
      <c r="G144" s="233"/>
      <c r="H144" s="233"/>
      <c r="I144" s="233"/>
      <c r="J144" s="157" t="s">
        <v>159</v>
      </c>
      <c r="K144" s="158">
        <v>11</v>
      </c>
      <c r="L144" s="223">
        <v>0</v>
      </c>
      <c r="M144" s="223"/>
      <c r="N144" s="234">
        <f t="shared" si="5"/>
        <v>0</v>
      </c>
      <c r="O144" s="234"/>
      <c r="P144" s="234"/>
      <c r="Q144" s="234"/>
      <c r="R144" s="129"/>
      <c r="T144" s="159" t="s">
        <v>5</v>
      </c>
      <c r="U144" s="43" t="s">
        <v>44</v>
      </c>
      <c r="V144" s="35"/>
      <c r="W144" s="160">
        <f t="shared" si="6"/>
        <v>0</v>
      </c>
      <c r="X144" s="160">
        <v>0</v>
      </c>
      <c r="Y144" s="160">
        <f t="shared" si="7"/>
        <v>0</v>
      </c>
      <c r="Z144" s="160">
        <v>0</v>
      </c>
      <c r="AA144" s="161">
        <f t="shared" si="8"/>
        <v>0</v>
      </c>
      <c r="AR144" s="17" t="s">
        <v>160</v>
      </c>
      <c r="AT144" s="17" t="s">
        <v>156</v>
      </c>
      <c r="AU144" s="17" t="s">
        <v>99</v>
      </c>
      <c r="AY144" s="17" t="s">
        <v>155</v>
      </c>
      <c r="BE144" s="100">
        <f t="shared" si="9"/>
        <v>0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7" t="s">
        <v>9</v>
      </c>
      <c r="BK144" s="100">
        <f t="shared" si="14"/>
        <v>0</v>
      </c>
      <c r="BL144" s="17" t="s">
        <v>160</v>
      </c>
      <c r="BM144" s="17" t="s">
        <v>168</v>
      </c>
    </row>
    <row r="145" spans="2:65" s="1" customFormat="1" ht="44.25" customHeight="1">
      <c r="B145" s="126"/>
      <c r="C145" s="155" t="s">
        <v>160</v>
      </c>
      <c r="D145" s="155" t="s">
        <v>156</v>
      </c>
      <c r="E145" s="156" t="s">
        <v>169</v>
      </c>
      <c r="F145" s="233" t="s">
        <v>170</v>
      </c>
      <c r="G145" s="233"/>
      <c r="H145" s="233"/>
      <c r="I145" s="233"/>
      <c r="J145" s="157" t="s">
        <v>159</v>
      </c>
      <c r="K145" s="158">
        <v>11</v>
      </c>
      <c r="L145" s="223">
        <v>0</v>
      </c>
      <c r="M145" s="223"/>
      <c r="N145" s="234">
        <f t="shared" si="5"/>
        <v>0</v>
      </c>
      <c r="O145" s="234"/>
      <c r="P145" s="234"/>
      <c r="Q145" s="234"/>
      <c r="R145" s="129"/>
      <c r="T145" s="159" t="s">
        <v>5</v>
      </c>
      <c r="U145" s="43" t="s">
        <v>44</v>
      </c>
      <c r="V145" s="35"/>
      <c r="W145" s="160">
        <f t="shared" si="6"/>
        <v>0</v>
      </c>
      <c r="X145" s="160">
        <v>0</v>
      </c>
      <c r="Y145" s="160">
        <f t="shared" si="7"/>
        <v>0</v>
      </c>
      <c r="Z145" s="160">
        <v>0</v>
      </c>
      <c r="AA145" s="161">
        <f t="shared" si="8"/>
        <v>0</v>
      </c>
      <c r="AR145" s="17" t="s">
        <v>160</v>
      </c>
      <c r="AT145" s="17" t="s">
        <v>156</v>
      </c>
      <c r="AU145" s="17" t="s">
        <v>99</v>
      </c>
      <c r="AY145" s="17" t="s">
        <v>155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7" t="s">
        <v>9</v>
      </c>
      <c r="BK145" s="100">
        <f t="shared" si="14"/>
        <v>0</v>
      </c>
      <c r="BL145" s="17" t="s">
        <v>160</v>
      </c>
      <c r="BM145" s="17" t="s">
        <v>171</v>
      </c>
    </row>
    <row r="146" spans="2:65" s="1" customFormat="1" ht="31.5" customHeight="1">
      <c r="B146" s="126"/>
      <c r="C146" s="155" t="s">
        <v>172</v>
      </c>
      <c r="D146" s="155" t="s">
        <v>156</v>
      </c>
      <c r="E146" s="156" t="s">
        <v>173</v>
      </c>
      <c r="F146" s="233" t="s">
        <v>174</v>
      </c>
      <c r="G146" s="233"/>
      <c r="H146" s="233"/>
      <c r="I146" s="233"/>
      <c r="J146" s="157" t="s">
        <v>159</v>
      </c>
      <c r="K146" s="158">
        <v>11</v>
      </c>
      <c r="L146" s="223">
        <v>0</v>
      </c>
      <c r="M146" s="223"/>
      <c r="N146" s="234">
        <f t="shared" si="5"/>
        <v>0</v>
      </c>
      <c r="O146" s="234"/>
      <c r="P146" s="234"/>
      <c r="Q146" s="234"/>
      <c r="R146" s="129"/>
      <c r="T146" s="159" t="s">
        <v>5</v>
      </c>
      <c r="U146" s="43" t="s">
        <v>44</v>
      </c>
      <c r="V146" s="35"/>
      <c r="W146" s="160">
        <f t="shared" si="6"/>
        <v>0</v>
      </c>
      <c r="X146" s="160">
        <v>0</v>
      </c>
      <c r="Y146" s="160">
        <f t="shared" si="7"/>
        <v>0</v>
      </c>
      <c r="Z146" s="160">
        <v>0</v>
      </c>
      <c r="AA146" s="161">
        <f t="shared" si="8"/>
        <v>0</v>
      </c>
      <c r="AR146" s="17" t="s">
        <v>160</v>
      </c>
      <c r="AT146" s="17" t="s">
        <v>156</v>
      </c>
      <c r="AU146" s="17" t="s">
        <v>99</v>
      </c>
      <c r="AY146" s="17" t="s">
        <v>155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7" t="s">
        <v>9</v>
      </c>
      <c r="BK146" s="100">
        <f t="shared" si="14"/>
        <v>0</v>
      </c>
      <c r="BL146" s="17" t="s">
        <v>160</v>
      </c>
      <c r="BM146" s="17" t="s">
        <v>175</v>
      </c>
    </row>
    <row r="147" spans="2:65" s="1" customFormat="1" ht="31.5" customHeight="1">
      <c r="B147" s="126"/>
      <c r="C147" s="155" t="s">
        <v>176</v>
      </c>
      <c r="D147" s="155" t="s">
        <v>156</v>
      </c>
      <c r="E147" s="156" t="s">
        <v>177</v>
      </c>
      <c r="F147" s="233" t="s">
        <v>178</v>
      </c>
      <c r="G147" s="233"/>
      <c r="H147" s="233"/>
      <c r="I147" s="233"/>
      <c r="J147" s="157" t="s">
        <v>159</v>
      </c>
      <c r="K147" s="158">
        <v>11</v>
      </c>
      <c r="L147" s="223">
        <v>0</v>
      </c>
      <c r="M147" s="223"/>
      <c r="N147" s="234">
        <f t="shared" si="5"/>
        <v>0</v>
      </c>
      <c r="O147" s="234"/>
      <c r="P147" s="234"/>
      <c r="Q147" s="234"/>
      <c r="R147" s="129"/>
      <c r="T147" s="159" t="s">
        <v>5</v>
      </c>
      <c r="U147" s="43" t="s">
        <v>44</v>
      </c>
      <c r="V147" s="35"/>
      <c r="W147" s="160">
        <f t="shared" si="6"/>
        <v>0</v>
      </c>
      <c r="X147" s="160">
        <v>0</v>
      </c>
      <c r="Y147" s="160">
        <f t="shared" si="7"/>
        <v>0</v>
      </c>
      <c r="Z147" s="160">
        <v>0</v>
      </c>
      <c r="AA147" s="161">
        <f t="shared" si="8"/>
        <v>0</v>
      </c>
      <c r="AR147" s="17" t="s">
        <v>160</v>
      </c>
      <c r="AT147" s="17" t="s">
        <v>156</v>
      </c>
      <c r="AU147" s="17" t="s">
        <v>99</v>
      </c>
      <c r="AY147" s="17" t="s">
        <v>155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7" t="s">
        <v>9</v>
      </c>
      <c r="BK147" s="100">
        <f t="shared" si="14"/>
        <v>0</v>
      </c>
      <c r="BL147" s="17" t="s">
        <v>160</v>
      </c>
      <c r="BM147" s="17" t="s">
        <v>179</v>
      </c>
    </row>
    <row r="148" spans="2:65" s="1" customFormat="1" ht="22.5" customHeight="1">
      <c r="B148" s="126"/>
      <c r="C148" s="155" t="s">
        <v>180</v>
      </c>
      <c r="D148" s="155" t="s">
        <v>156</v>
      </c>
      <c r="E148" s="156" t="s">
        <v>181</v>
      </c>
      <c r="F148" s="233" t="s">
        <v>182</v>
      </c>
      <c r="G148" s="233"/>
      <c r="H148" s="233"/>
      <c r="I148" s="233"/>
      <c r="J148" s="157" t="s">
        <v>159</v>
      </c>
      <c r="K148" s="158">
        <v>11</v>
      </c>
      <c r="L148" s="223">
        <v>0</v>
      </c>
      <c r="M148" s="223"/>
      <c r="N148" s="234">
        <f t="shared" si="5"/>
        <v>0</v>
      </c>
      <c r="O148" s="234"/>
      <c r="P148" s="234"/>
      <c r="Q148" s="234"/>
      <c r="R148" s="129"/>
      <c r="T148" s="159" t="s">
        <v>5</v>
      </c>
      <c r="U148" s="43" t="s">
        <v>44</v>
      </c>
      <c r="V148" s="35"/>
      <c r="W148" s="160">
        <f t="shared" si="6"/>
        <v>0</v>
      </c>
      <c r="X148" s="160">
        <v>0</v>
      </c>
      <c r="Y148" s="160">
        <f t="shared" si="7"/>
        <v>0</v>
      </c>
      <c r="Z148" s="160">
        <v>0</v>
      </c>
      <c r="AA148" s="161">
        <f t="shared" si="8"/>
        <v>0</v>
      </c>
      <c r="AR148" s="17" t="s">
        <v>160</v>
      </c>
      <c r="AT148" s="17" t="s">
        <v>156</v>
      </c>
      <c r="AU148" s="17" t="s">
        <v>99</v>
      </c>
      <c r="AY148" s="17" t="s">
        <v>155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7" t="s">
        <v>9</v>
      </c>
      <c r="BK148" s="100">
        <f t="shared" si="14"/>
        <v>0</v>
      </c>
      <c r="BL148" s="17" t="s">
        <v>160</v>
      </c>
      <c r="BM148" s="17" t="s">
        <v>183</v>
      </c>
    </row>
    <row r="149" spans="2:65" s="1" customFormat="1" ht="31.5" customHeight="1">
      <c r="B149" s="126"/>
      <c r="C149" s="155" t="s">
        <v>184</v>
      </c>
      <c r="D149" s="155" t="s">
        <v>156</v>
      </c>
      <c r="E149" s="156" t="s">
        <v>185</v>
      </c>
      <c r="F149" s="233" t="s">
        <v>186</v>
      </c>
      <c r="G149" s="233"/>
      <c r="H149" s="233"/>
      <c r="I149" s="233"/>
      <c r="J149" s="157" t="s">
        <v>187</v>
      </c>
      <c r="K149" s="158">
        <v>19.8</v>
      </c>
      <c r="L149" s="223">
        <v>0</v>
      </c>
      <c r="M149" s="223"/>
      <c r="N149" s="234">
        <f t="shared" si="5"/>
        <v>0</v>
      </c>
      <c r="O149" s="234"/>
      <c r="P149" s="234"/>
      <c r="Q149" s="234"/>
      <c r="R149" s="129"/>
      <c r="T149" s="159" t="s">
        <v>5</v>
      </c>
      <c r="U149" s="43" t="s">
        <v>44</v>
      </c>
      <c r="V149" s="35"/>
      <c r="W149" s="160">
        <f t="shared" si="6"/>
        <v>0</v>
      </c>
      <c r="X149" s="160">
        <v>0</v>
      </c>
      <c r="Y149" s="160">
        <f t="shared" si="7"/>
        <v>0</v>
      </c>
      <c r="Z149" s="160">
        <v>0</v>
      </c>
      <c r="AA149" s="161">
        <f t="shared" si="8"/>
        <v>0</v>
      </c>
      <c r="AR149" s="17" t="s">
        <v>160</v>
      </c>
      <c r="AT149" s="17" t="s">
        <v>156</v>
      </c>
      <c r="AU149" s="17" t="s">
        <v>99</v>
      </c>
      <c r="AY149" s="17" t="s">
        <v>155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7" t="s">
        <v>9</v>
      </c>
      <c r="BK149" s="100">
        <f t="shared" si="14"/>
        <v>0</v>
      </c>
      <c r="BL149" s="17" t="s">
        <v>160</v>
      </c>
      <c r="BM149" s="17" t="s">
        <v>188</v>
      </c>
    </row>
    <row r="150" spans="2:65" s="1" customFormat="1" ht="31.5" customHeight="1">
      <c r="B150" s="126"/>
      <c r="C150" s="155" t="s">
        <v>189</v>
      </c>
      <c r="D150" s="155" t="s">
        <v>156</v>
      </c>
      <c r="E150" s="156" t="s">
        <v>190</v>
      </c>
      <c r="F150" s="233" t="s">
        <v>191</v>
      </c>
      <c r="G150" s="233"/>
      <c r="H150" s="233"/>
      <c r="I150" s="233"/>
      <c r="J150" s="157" t="s">
        <v>159</v>
      </c>
      <c r="K150" s="158">
        <v>11</v>
      </c>
      <c r="L150" s="223">
        <v>0</v>
      </c>
      <c r="M150" s="223"/>
      <c r="N150" s="234">
        <f t="shared" si="5"/>
        <v>0</v>
      </c>
      <c r="O150" s="234"/>
      <c r="P150" s="234"/>
      <c r="Q150" s="234"/>
      <c r="R150" s="129"/>
      <c r="T150" s="159" t="s">
        <v>5</v>
      </c>
      <c r="U150" s="43" t="s">
        <v>44</v>
      </c>
      <c r="V150" s="35"/>
      <c r="W150" s="160">
        <f t="shared" si="6"/>
        <v>0</v>
      </c>
      <c r="X150" s="160">
        <v>0</v>
      </c>
      <c r="Y150" s="160">
        <f t="shared" si="7"/>
        <v>0</v>
      </c>
      <c r="Z150" s="160">
        <v>0</v>
      </c>
      <c r="AA150" s="161">
        <f t="shared" si="8"/>
        <v>0</v>
      </c>
      <c r="AR150" s="17" t="s">
        <v>160</v>
      </c>
      <c r="AT150" s="17" t="s">
        <v>156</v>
      </c>
      <c r="AU150" s="17" t="s">
        <v>99</v>
      </c>
      <c r="AY150" s="17" t="s">
        <v>155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7" t="s">
        <v>9</v>
      </c>
      <c r="BK150" s="100">
        <f t="shared" si="14"/>
        <v>0</v>
      </c>
      <c r="BL150" s="17" t="s">
        <v>160</v>
      </c>
      <c r="BM150" s="17" t="s">
        <v>192</v>
      </c>
    </row>
    <row r="151" spans="2:65" s="9" customFormat="1" ht="29.85" customHeight="1">
      <c r="B151" s="144"/>
      <c r="C151" s="145"/>
      <c r="D151" s="154" t="s">
        <v>108</v>
      </c>
      <c r="E151" s="154"/>
      <c r="F151" s="154"/>
      <c r="G151" s="154"/>
      <c r="H151" s="154"/>
      <c r="I151" s="154"/>
      <c r="J151" s="154"/>
      <c r="K151" s="154"/>
      <c r="L151" s="154"/>
      <c r="M151" s="154"/>
      <c r="N151" s="217">
        <f>BK151</f>
        <v>0</v>
      </c>
      <c r="O151" s="218"/>
      <c r="P151" s="218"/>
      <c r="Q151" s="218"/>
      <c r="R151" s="147"/>
      <c r="T151" s="148"/>
      <c r="U151" s="145"/>
      <c r="V151" s="145"/>
      <c r="W151" s="149">
        <f>SUM(W152:W153)</f>
        <v>0</v>
      </c>
      <c r="X151" s="145"/>
      <c r="Y151" s="149">
        <f>SUM(Y152:Y153)</f>
        <v>0.91508729999999994</v>
      </c>
      <c r="Z151" s="145"/>
      <c r="AA151" s="150">
        <f>SUM(AA152:AA153)</f>
        <v>0</v>
      </c>
      <c r="AR151" s="151" t="s">
        <v>9</v>
      </c>
      <c r="AT151" s="152" t="s">
        <v>78</v>
      </c>
      <c r="AU151" s="152" t="s">
        <v>9</v>
      </c>
      <c r="AY151" s="151" t="s">
        <v>155</v>
      </c>
      <c r="BK151" s="153">
        <f>SUM(BK152:BK153)</f>
        <v>0</v>
      </c>
    </row>
    <row r="152" spans="2:65" s="1" customFormat="1" ht="57" customHeight="1">
      <c r="B152" s="126"/>
      <c r="C152" s="155" t="s">
        <v>193</v>
      </c>
      <c r="D152" s="155" t="s">
        <v>156</v>
      </c>
      <c r="E152" s="156" t="s">
        <v>194</v>
      </c>
      <c r="F152" s="233" t="s">
        <v>195</v>
      </c>
      <c r="G152" s="233"/>
      <c r="H152" s="233"/>
      <c r="I152" s="233"/>
      <c r="J152" s="157" t="s">
        <v>159</v>
      </c>
      <c r="K152" s="158">
        <v>0.03</v>
      </c>
      <c r="L152" s="223">
        <v>0</v>
      </c>
      <c r="M152" s="223"/>
      <c r="N152" s="234">
        <f>ROUND(L152*K152,0)</f>
        <v>0</v>
      </c>
      <c r="O152" s="234"/>
      <c r="P152" s="234"/>
      <c r="Q152" s="234"/>
      <c r="R152" s="129"/>
      <c r="T152" s="159" t="s">
        <v>5</v>
      </c>
      <c r="U152" s="43" t="s">
        <v>44</v>
      </c>
      <c r="V152" s="35"/>
      <c r="W152" s="160">
        <f>V152*K152</f>
        <v>0</v>
      </c>
      <c r="X152" s="160">
        <v>2.91161</v>
      </c>
      <c r="Y152" s="160">
        <f>X152*K152</f>
        <v>8.7348300000000004E-2</v>
      </c>
      <c r="Z152" s="160">
        <v>0</v>
      </c>
      <c r="AA152" s="161">
        <f>Z152*K152</f>
        <v>0</v>
      </c>
      <c r="AR152" s="17" t="s">
        <v>160</v>
      </c>
      <c r="AT152" s="17" t="s">
        <v>156</v>
      </c>
      <c r="AU152" s="17" t="s">
        <v>99</v>
      </c>
      <c r="AY152" s="17" t="s">
        <v>155</v>
      </c>
      <c r="BE152" s="100">
        <f>IF(U152="základní",N152,0)</f>
        <v>0</v>
      </c>
      <c r="BF152" s="100">
        <f>IF(U152="snížená",N152,0)</f>
        <v>0</v>
      </c>
      <c r="BG152" s="100">
        <f>IF(U152="zákl. přenesená",N152,0)</f>
        <v>0</v>
      </c>
      <c r="BH152" s="100">
        <f>IF(U152="sníž. přenesená",N152,0)</f>
        <v>0</v>
      </c>
      <c r="BI152" s="100">
        <f>IF(U152="nulová",N152,0)</f>
        <v>0</v>
      </c>
      <c r="BJ152" s="17" t="s">
        <v>9</v>
      </c>
      <c r="BK152" s="100">
        <f>ROUND(L152*K152,0)</f>
        <v>0</v>
      </c>
      <c r="BL152" s="17" t="s">
        <v>160</v>
      </c>
      <c r="BM152" s="17" t="s">
        <v>196</v>
      </c>
    </row>
    <row r="153" spans="2:65" s="1" customFormat="1" ht="57" customHeight="1">
      <c r="B153" s="126"/>
      <c r="C153" s="155" t="s">
        <v>197</v>
      </c>
      <c r="D153" s="155" t="s">
        <v>156</v>
      </c>
      <c r="E153" s="156" t="s">
        <v>198</v>
      </c>
      <c r="F153" s="233" t="s">
        <v>199</v>
      </c>
      <c r="G153" s="233"/>
      <c r="H153" s="233"/>
      <c r="I153" s="233"/>
      <c r="J153" s="157" t="s">
        <v>159</v>
      </c>
      <c r="K153" s="158">
        <v>0.3</v>
      </c>
      <c r="L153" s="223">
        <v>0</v>
      </c>
      <c r="M153" s="223"/>
      <c r="N153" s="234">
        <f>ROUND(L153*K153,0)</f>
        <v>0</v>
      </c>
      <c r="O153" s="234"/>
      <c r="P153" s="234"/>
      <c r="Q153" s="234"/>
      <c r="R153" s="129"/>
      <c r="T153" s="159" t="s">
        <v>5</v>
      </c>
      <c r="U153" s="43" t="s">
        <v>44</v>
      </c>
      <c r="V153" s="35"/>
      <c r="W153" s="160">
        <f>V153*K153</f>
        <v>0</v>
      </c>
      <c r="X153" s="160">
        <v>2.7591299999999999</v>
      </c>
      <c r="Y153" s="160">
        <f>X153*K153</f>
        <v>0.82773899999999989</v>
      </c>
      <c r="Z153" s="160">
        <v>0</v>
      </c>
      <c r="AA153" s="161">
        <f>Z153*K153</f>
        <v>0</v>
      </c>
      <c r="AR153" s="17" t="s">
        <v>160</v>
      </c>
      <c r="AT153" s="17" t="s">
        <v>156</v>
      </c>
      <c r="AU153" s="17" t="s">
        <v>99</v>
      </c>
      <c r="AY153" s="17" t="s">
        <v>155</v>
      </c>
      <c r="BE153" s="100">
        <f>IF(U153="základní",N153,0)</f>
        <v>0</v>
      </c>
      <c r="BF153" s="100">
        <f>IF(U153="snížená",N153,0)</f>
        <v>0</v>
      </c>
      <c r="BG153" s="100">
        <f>IF(U153="zákl. přenesená",N153,0)</f>
        <v>0</v>
      </c>
      <c r="BH153" s="100">
        <f>IF(U153="sníž. přenesená",N153,0)</f>
        <v>0</v>
      </c>
      <c r="BI153" s="100">
        <f>IF(U153="nulová",N153,0)</f>
        <v>0</v>
      </c>
      <c r="BJ153" s="17" t="s">
        <v>9</v>
      </c>
      <c r="BK153" s="100">
        <f>ROUND(L153*K153,0)</f>
        <v>0</v>
      </c>
      <c r="BL153" s="17" t="s">
        <v>160</v>
      </c>
      <c r="BM153" s="17" t="s">
        <v>200</v>
      </c>
    </row>
    <row r="154" spans="2:65" s="9" customFormat="1" ht="29.85" customHeight="1">
      <c r="B154" s="144"/>
      <c r="C154" s="145"/>
      <c r="D154" s="154" t="s">
        <v>109</v>
      </c>
      <c r="E154" s="154"/>
      <c r="F154" s="154"/>
      <c r="G154" s="154"/>
      <c r="H154" s="154"/>
      <c r="I154" s="154"/>
      <c r="J154" s="154"/>
      <c r="K154" s="154"/>
      <c r="L154" s="154"/>
      <c r="M154" s="154"/>
      <c r="N154" s="217">
        <f>BK154</f>
        <v>0</v>
      </c>
      <c r="O154" s="218"/>
      <c r="P154" s="218"/>
      <c r="Q154" s="218"/>
      <c r="R154" s="147"/>
      <c r="T154" s="148"/>
      <c r="U154" s="145"/>
      <c r="V154" s="145"/>
      <c r="W154" s="149">
        <f>SUM(W155:W165)</f>
        <v>0</v>
      </c>
      <c r="X154" s="145"/>
      <c r="Y154" s="149">
        <f>SUM(Y155:Y165)</f>
        <v>2.239112</v>
      </c>
      <c r="Z154" s="145"/>
      <c r="AA154" s="150">
        <f>SUM(AA155:AA165)</f>
        <v>0</v>
      </c>
      <c r="AR154" s="151" t="s">
        <v>9</v>
      </c>
      <c r="AT154" s="152" t="s">
        <v>78</v>
      </c>
      <c r="AU154" s="152" t="s">
        <v>9</v>
      </c>
      <c r="AY154" s="151" t="s">
        <v>155</v>
      </c>
      <c r="BK154" s="153">
        <f>SUM(BK155:BK165)</f>
        <v>0</v>
      </c>
    </row>
    <row r="155" spans="2:65" s="1" customFormat="1" ht="44.25" customHeight="1">
      <c r="B155" s="126"/>
      <c r="C155" s="155" t="s">
        <v>201</v>
      </c>
      <c r="D155" s="155" t="s">
        <v>156</v>
      </c>
      <c r="E155" s="156" t="s">
        <v>202</v>
      </c>
      <c r="F155" s="233" t="s">
        <v>203</v>
      </c>
      <c r="G155" s="233"/>
      <c r="H155" s="233"/>
      <c r="I155" s="233"/>
      <c r="J155" s="157" t="s">
        <v>204</v>
      </c>
      <c r="K155" s="158">
        <v>6.5</v>
      </c>
      <c r="L155" s="223">
        <v>0</v>
      </c>
      <c r="M155" s="223"/>
      <c r="N155" s="234">
        <f t="shared" ref="N155:N165" si="15">ROUND(L155*K155,0)</f>
        <v>0</v>
      </c>
      <c r="O155" s="234"/>
      <c r="P155" s="234"/>
      <c r="Q155" s="234"/>
      <c r="R155" s="129"/>
      <c r="T155" s="159" t="s">
        <v>5</v>
      </c>
      <c r="U155" s="43" t="s">
        <v>44</v>
      </c>
      <c r="V155" s="35"/>
      <c r="W155" s="160">
        <f t="shared" ref="W155:W165" si="16">V155*K155</f>
        <v>0</v>
      </c>
      <c r="X155" s="160">
        <v>0</v>
      </c>
      <c r="Y155" s="160">
        <f t="shared" ref="Y155:Y165" si="17">X155*K155</f>
        <v>0</v>
      </c>
      <c r="Z155" s="160">
        <v>0</v>
      </c>
      <c r="AA155" s="161">
        <f t="shared" ref="AA155:AA165" si="18">Z155*K155</f>
        <v>0</v>
      </c>
      <c r="AR155" s="17" t="s">
        <v>160</v>
      </c>
      <c r="AT155" s="17" t="s">
        <v>156</v>
      </c>
      <c r="AU155" s="17" t="s">
        <v>99</v>
      </c>
      <c r="AY155" s="17" t="s">
        <v>155</v>
      </c>
      <c r="BE155" s="100">
        <f t="shared" ref="BE155:BE165" si="19">IF(U155="základní",N155,0)</f>
        <v>0</v>
      </c>
      <c r="BF155" s="100">
        <f t="shared" ref="BF155:BF165" si="20">IF(U155="snížená",N155,0)</f>
        <v>0</v>
      </c>
      <c r="BG155" s="100">
        <f t="shared" ref="BG155:BG165" si="21">IF(U155="zákl. přenesená",N155,0)</f>
        <v>0</v>
      </c>
      <c r="BH155" s="100">
        <f t="shared" ref="BH155:BH165" si="22">IF(U155="sníž. přenesená",N155,0)</f>
        <v>0</v>
      </c>
      <c r="BI155" s="100">
        <f t="shared" ref="BI155:BI165" si="23">IF(U155="nulová",N155,0)</f>
        <v>0</v>
      </c>
      <c r="BJ155" s="17" t="s">
        <v>9</v>
      </c>
      <c r="BK155" s="100">
        <f t="shared" ref="BK155:BK165" si="24">ROUND(L155*K155,0)</f>
        <v>0</v>
      </c>
      <c r="BL155" s="17" t="s">
        <v>160</v>
      </c>
      <c r="BM155" s="17" t="s">
        <v>205</v>
      </c>
    </row>
    <row r="156" spans="2:65" s="1" customFormat="1" ht="31.5" customHeight="1">
      <c r="B156" s="126"/>
      <c r="C156" s="155" t="s">
        <v>206</v>
      </c>
      <c r="D156" s="155" t="s">
        <v>156</v>
      </c>
      <c r="E156" s="156" t="s">
        <v>207</v>
      </c>
      <c r="F156" s="233" t="s">
        <v>208</v>
      </c>
      <c r="G156" s="233"/>
      <c r="H156" s="233"/>
      <c r="I156" s="233"/>
      <c r="J156" s="157" t="s">
        <v>204</v>
      </c>
      <c r="K156" s="158">
        <v>6.5</v>
      </c>
      <c r="L156" s="223">
        <v>0</v>
      </c>
      <c r="M156" s="223"/>
      <c r="N156" s="234">
        <f t="shared" si="15"/>
        <v>0</v>
      </c>
      <c r="O156" s="234"/>
      <c r="P156" s="234"/>
      <c r="Q156" s="234"/>
      <c r="R156" s="129"/>
      <c r="T156" s="159" t="s">
        <v>5</v>
      </c>
      <c r="U156" s="43" t="s">
        <v>44</v>
      </c>
      <c r="V156" s="35"/>
      <c r="W156" s="160">
        <f t="shared" si="16"/>
        <v>0</v>
      </c>
      <c r="X156" s="160">
        <v>0</v>
      </c>
      <c r="Y156" s="160">
        <f t="shared" si="17"/>
        <v>0</v>
      </c>
      <c r="Z156" s="160">
        <v>0</v>
      </c>
      <c r="AA156" s="161">
        <f t="shared" si="18"/>
        <v>0</v>
      </c>
      <c r="AR156" s="17" t="s">
        <v>160</v>
      </c>
      <c r="AT156" s="17" t="s">
        <v>156</v>
      </c>
      <c r="AU156" s="17" t="s">
        <v>99</v>
      </c>
      <c r="AY156" s="17" t="s">
        <v>155</v>
      </c>
      <c r="BE156" s="100">
        <f t="shared" si="19"/>
        <v>0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7" t="s">
        <v>9</v>
      </c>
      <c r="BK156" s="100">
        <f t="shared" si="24"/>
        <v>0</v>
      </c>
      <c r="BL156" s="17" t="s">
        <v>160</v>
      </c>
      <c r="BM156" s="17" t="s">
        <v>209</v>
      </c>
    </row>
    <row r="157" spans="2:65" s="1" customFormat="1" ht="31.5" customHeight="1">
      <c r="B157" s="126"/>
      <c r="C157" s="155" t="s">
        <v>210</v>
      </c>
      <c r="D157" s="155" t="s">
        <v>156</v>
      </c>
      <c r="E157" s="156" t="s">
        <v>211</v>
      </c>
      <c r="F157" s="233" t="s">
        <v>212</v>
      </c>
      <c r="G157" s="233"/>
      <c r="H157" s="233"/>
      <c r="I157" s="233"/>
      <c r="J157" s="157" t="s">
        <v>213</v>
      </c>
      <c r="K157" s="158">
        <v>7</v>
      </c>
      <c r="L157" s="223">
        <v>0</v>
      </c>
      <c r="M157" s="223"/>
      <c r="N157" s="234">
        <f t="shared" si="15"/>
        <v>0</v>
      </c>
      <c r="O157" s="234"/>
      <c r="P157" s="234"/>
      <c r="Q157" s="234"/>
      <c r="R157" s="129"/>
      <c r="T157" s="159" t="s">
        <v>5</v>
      </c>
      <c r="U157" s="43" t="s">
        <v>44</v>
      </c>
      <c r="V157" s="35"/>
      <c r="W157" s="160">
        <f t="shared" si="16"/>
        <v>0</v>
      </c>
      <c r="X157" s="160">
        <v>1.2E-4</v>
      </c>
      <c r="Y157" s="160">
        <f t="shared" si="17"/>
        <v>8.4000000000000003E-4</v>
      </c>
      <c r="Z157" s="160">
        <v>0</v>
      </c>
      <c r="AA157" s="161">
        <f t="shared" si="18"/>
        <v>0</v>
      </c>
      <c r="AR157" s="17" t="s">
        <v>160</v>
      </c>
      <c r="AT157" s="17" t="s">
        <v>156</v>
      </c>
      <c r="AU157" s="17" t="s">
        <v>99</v>
      </c>
      <c r="AY157" s="17" t="s">
        <v>155</v>
      </c>
      <c r="BE157" s="100">
        <f t="shared" si="19"/>
        <v>0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7" t="s">
        <v>9</v>
      </c>
      <c r="BK157" s="100">
        <f t="shared" si="24"/>
        <v>0</v>
      </c>
      <c r="BL157" s="17" t="s">
        <v>160</v>
      </c>
      <c r="BM157" s="17" t="s">
        <v>214</v>
      </c>
    </row>
    <row r="158" spans="2:65" s="1" customFormat="1" ht="31.5" customHeight="1">
      <c r="B158" s="126"/>
      <c r="C158" s="155" t="s">
        <v>11</v>
      </c>
      <c r="D158" s="155" t="s">
        <v>156</v>
      </c>
      <c r="E158" s="156" t="s">
        <v>215</v>
      </c>
      <c r="F158" s="233" t="s">
        <v>216</v>
      </c>
      <c r="G158" s="233"/>
      <c r="H158" s="233"/>
      <c r="I158" s="233"/>
      <c r="J158" s="157" t="s">
        <v>213</v>
      </c>
      <c r="K158" s="158">
        <v>3.5</v>
      </c>
      <c r="L158" s="223">
        <v>0</v>
      </c>
      <c r="M158" s="223"/>
      <c r="N158" s="234">
        <f t="shared" si="15"/>
        <v>0</v>
      </c>
      <c r="O158" s="234"/>
      <c r="P158" s="234"/>
      <c r="Q158" s="234"/>
      <c r="R158" s="129"/>
      <c r="T158" s="159" t="s">
        <v>5</v>
      </c>
      <c r="U158" s="43" t="s">
        <v>44</v>
      </c>
      <c r="V158" s="35"/>
      <c r="W158" s="160">
        <f t="shared" si="16"/>
        <v>0</v>
      </c>
      <c r="X158" s="160">
        <v>1.3999999999999999E-4</v>
      </c>
      <c r="Y158" s="160">
        <f t="shared" si="17"/>
        <v>4.8999999999999998E-4</v>
      </c>
      <c r="Z158" s="160">
        <v>0</v>
      </c>
      <c r="AA158" s="161">
        <f t="shared" si="18"/>
        <v>0</v>
      </c>
      <c r="AR158" s="17" t="s">
        <v>160</v>
      </c>
      <c r="AT158" s="17" t="s">
        <v>156</v>
      </c>
      <c r="AU158" s="17" t="s">
        <v>99</v>
      </c>
      <c r="AY158" s="17" t="s">
        <v>155</v>
      </c>
      <c r="BE158" s="100">
        <f t="shared" si="19"/>
        <v>0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7" t="s">
        <v>9</v>
      </c>
      <c r="BK158" s="100">
        <f t="shared" si="24"/>
        <v>0</v>
      </c>
      <c r="BL158" s="17" t="s">
        <v>160</v>
      </c>
      <c r="BM158" s="17" t="s">
        <v>217</v>
      </c>
    </row>
    <row r="159" spans="2:65" s="1" customFormat="1" ht="31.5" customHeight="1">
      <c r="B159" s="126"/>
      <c r="C159" s="155" t="s">
        <v>218</v>
      </c>
      <c r="D159" s="155" t="s">
        <v>156</v>
      </c>
      <c r="E159" s="156" t="s">
        <v>219</v>
      </c>
      <c r="F159" s="233" t="s">
        <v>220</v>
      </c>
      <c r="G159" s="233"/>
      <c r="H159" s="233"/>
      <c r="I159" s="233"/>
      <c r="J159" s="157" t="s">
        <v>213</v>
      </c>
      <c r="K159" s="158">
        <v>3.25</v>
      </c>
      <c r="L159" s="223">
        <v>0</v>
      </c>
      <c r="M159" s="223"/>
      <c r="N159" s="234">
        <f t="shared" si="15"/>
        <v>0</v>
      </c>
      <c r="O159" s="234"/>
      <c r="P159" s="234"/>
      <c r="Q159" s="234"/>
      <c r="R159" s="129"/>
      <c r="T159" s="159" t="s">
        <v>5</v>
      </c>
      <c r="U159" s="43" t="s">
        <v>44</v>
      </c>
      <c r="V159" s="35"/>
      <c r="W159" s="160">
        <f t="shared" si="16"/>
        <v>0</v>
      </c>
      <c r="X159" s="160">
        <v>2.0000000000000001E-4</v>
      </c>
      <c r="Y159" s="160">
        <f t="shared" si="17"/>
        <v>6.5000000000000008E-4</v>
      </c>
      <c r="Z159" s="160">
        <v>0</v>
      </c>
      <c r="AA159" s="161">
        <f t="shared" si="18"/>
        <v>0</v>
      </c>
      <c r="AR159" s="17" t="s">
        <v>160</v>
      </c>
      <c r="AT159" s="17" t="s">
        <v>156</v>
      </c>
      <c r="AU159" s="17" t="s">
        <v>99</v>
      </c>
      <c r="AY159" s="17" t="s">
        <v>155</v>
      </c>
      <c r="BE159" s="100">
        <f t="shared" si="19"/>
        <v>0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7" t="s">
        <v>9</v>
      </c>
      <c r="BK159" s="100">
        <f t="shared" si="24"/>
        <v>0</v>
      </c>
      <c r="BL159" s="17" t="s">
        <v>160</v>
      </c>
      <c r="BM159" s="17" t="s">
        <v>221</v>
      </c>
    </row>
    <row r="160" spans="2:65" s="1" customFormat="1" ht="22.5" customHeight="1">
      <c r="B160" s="126"/>
      <c r="C160" s="155" t="s">
        <v>222</v>
      </c>
      <c r="D160" s="155" t="s">
        <v>156</v>
      </c>
      <c r="E160" s="156" t="s">
        <v>223</v>
      </c>
      <c r="F160" s="233" t="s">
        <v>224</v>
      </c>
      <c r="G160" s="233"/>
      <c r="H160" s="233"/>
      <c r="I160" s="233"/>
      <c r="J160" s="157" t="s">
        <v>204</v>
      </c>
      <c r="K160" s="158">
        <v>10</v>
      </c>
      <c r="L160" s="223">
        <v>0</v>
      </c>
      <c r="M160" s="223"/>
      <c r="N160" s="234">
        <f t="shared" si="15"/>
        <v>0</v>
      </c>
      <c r="O160" s="234"/>
      <c r="P160" s="234"/>
      <c r="Q160" s="234"/>
      <c r="R160" s="129"/>
      <c r="T160" s="159" t="s">
        <v>5</v>
      </c>
      <c r="U160" s="43" t="s">
        <v>44</v>
      </c>
      <c r="V160" s="35"/>
      <c r="W160" s="160">
        <f t="shared" si="16"/>
        <v>0</v>
      </c>
      <c r="X160" s="160">
        <v>2.16E-3</v>
      </c>
      <c r="Y160" s="160">
        <f t="shared" si="17"/>
        <v>2.1600000000000001E-2</v>
      </c>
      <c r="Z160" s="160">
        <v>0</v>
      </c>
      <c r="AA160" s="161">
        <f t="shared" si="18"/>
        <v>0</v>
      </c>
      <c r="AR160" s="17" t="s">
        <v>218</v>
      </c>
      <c r="AT160" s="17" t="s">
        <v>156</v>
      </c>
      <c r="AU160" s="17" t="s">
        <v>99</v>
      </c>
      <c r="AY160" s="17" t="s">
        <v>155</v>
      </c>
      <c r="BE160" s="100">
        <f t="shared" si="19"/>
        <v>0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7" t="s">
        <v>9</v>
      </c>
      <c r="BK160" s="100">
        <f t="shared" si="24"/>
        <v>0</v>
      </c>
      <c r="BL160" s="17" t="s">
        <v>218</v>
      </c>
      <c r="BM160" s="17" t="s">
        <v>225</v>
      </c>
    </row>
    <row r="161" spans="2:65" s="1" customFormat="1" ht="22.5" customHeight="1">
      <c r="B161" s="126"/>
      <c r="C161" s="155" t="s">
        <v>226</v>
      </c>
      <c r="D161" s="155" t="s">
        <v>156</v>
      </c>
      <c r="E161" s="156" t="s">
        <v>227</v>
      </c>
      <c r="F161" s="233" t="s">
        <v>228</v>
      </c>
      <c r="G161" s="233"/>
      <c r="H161" s="233"/>
      <c r="I161" s="233"/>
      <c r="J161" s="157" t="s">
        <v>159</v>
      </c>
      <c r="K161" s="158">
        <v>0.1</v>
      </c>
      <c r="L161" s="223">
        <v>0</v>
      </c>
      <c r="M161" s="223"/>
      <c r="N161" s="234">
        <f t="shared" si="15"/>
        <v>0</v>
      </c>
      <c r="O161" s="234"/>
      <c r="P161" s="234"/>
      <c r="Q161" s="234"/>
      <c r="R161" s="129"/>
      <c r="T161" s="159" t="s">
        <v>5</v>
      </c>
      <c r="U161" s="43" t="s">
        <v>44</v>
      </c>
      <c r="V161" s="35"/>
      <c r="W161" s="160">
        <f t="shared" si="16"/>
        <v>0</v>
      </c>
      <c r="X161" s="160">
        <v>1.94302</v>
      </c>
      <c r="Y161" s="160">
        <f t="shared" si="17"/>
        <v>0.194302</v>
      </c>
      <c r="Z161" s="160">
        <v>0</v>
      </c>
      <c r="AA161" s="161">
        <f t="shared" si="18"/>
        <v>0</v>
      </c>
      <c r="AR161" s="17" t="s">
        <v>160</v>
      </c>
      <c r="AT161" s="17" t="s">
        <v>156</v>
      </c>
      <c r="AU161" s="17" t="s">
        <v>99</v>
      </c>
      <c r="AY161" s="17" t="s">
        <v>155</v>
      </c>
      <c r="BE161" s="100">
        <f t="shared" si="19"/>
        <v>0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7" t="s">
        <v>9</v>
      </c>
      <c r="BK161" s="100">
        <f t="shared" si="24"/>
        <v>0</v>
      </c>
      <c r="BL161" s="17" t="s">
        <v>160</v>
      </c>
      <c r="BM161" s="17" t="s">
        <v>229</v>
      </c>
    </row>
    <row r="162" spans="2:65" s="1" customFormat="1" ht="31.5" customHeight="1">
      <c r="B162" s="126"/>
      <c r="C162" s="155" t="s">
        <v>230</v>
      </c>
      <c r="D162" s="155" t="s">
        <v>156</v>
      </c>
      <c r="E162" s="156" t="s">
        <v>231</v>
      </c>
      <c r="F162" s="233" t="s">
        <v>232</v>
      </c>
      <c r="G162" s="233"/>
      <c r="H162" s="233"/>
      <c r="I162" s="233"/>
      <c r="J162" s="157" t="s">
        <v>187</v>
      </c>
      <c r="K162" s="158">
        <v>5.0999999999999997E-2</v>
      </c>
      <c r="L162" s="223">
        <v>0</v>
      </c>
      <c r="M162" s="223"/>
      <c r="N162" s="234">
        <f t="shared" si="15"/>
        <v>0</v>
      </c>
      <c r="O162" s="234"/>
      <c r="P162" s="234"/>
      <c r="Q162" s="234"/>
      <c r="R162" s="129"/>
      <c r="T162" s="159" t="s">
        <v>5</v>
      </c>
      <c r="U162" s="43" t="s">
        <v>44</v>
      </c>
      <c r="V162" s="35"/>
      <c r="W162" s="160">
        <f t="shared" si="16"/>
        <v>0</v>
      </c>
      <c r="X162" s="160">
        <v>1.0900000000000001</v>
      </c>
      <c r="Y162" s="160">
        <f t="shared" si="17"/>
        <v>5.5590000000000001E-2</v>
      </c>
      <c r="Z162" s="160">
        <v>0</v>
      </c>
      <c r="AA162" s="161">
        <f t="shared" si="18"/>
        <v>0</v>
      </c>
      <c r="AR162" s="17" t="s">
        <v>160</v>
      </c>
      <c r="AT162" s="17" t="s">
        <v>156</v>
      </c>
      <c r="AU162" s="17" t="s">
        <v>99</v>
      </c>
      <c r="AY162" s="17" t="s">
        <v>155</v>
      </c>
      <c r="BE162" s="100">
        <f t="shared" si="19"/>
        <v>0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7" t="s">
        <v>9</v>
      </c>
      <c r="BK162" s="100">
        <f t="shared" si="24"/>
        <v>0</v>
      </c>
      <c r="BL162" s="17" t="s">
        <v>160</v>
      </c>
      <c r="BM162" s="17" t="s">
        <v>233</v>
      </c>
    </row>
    <row r="163" spans="2:65" s="1" customFormat="1" ht="31.5" customHeight="1">
      <c r="B163" s="126"/>
      <c r="C163" s="155" t="s">
        <v>234</v>
      </c>
      <c r="D163" s="155" t="s">
        <v>156</v>
      </c>
      <c r="E163" s="156" t="s">
        <v>235</v>
      </c>
      <c r="F163" s="233" t="s">
        <v>236</v>
      </c>
      <c r="G163" s="233"/>
      <c r="H163" s="233"/>
      <c r="I163" s="233"/>
      <c r="J163" s="157" t="s">
        <v>204</v>
      </c>
      <c r="K163" s="158">
        <v>12</v>
      </c>
      <c r="L163" s="223">
        <v>0</v>
      </c>
      <c r="M163" s="223"/>
      <c r="N163" s="234">
        <f t="shared" si="15"/>
        <v>0</v>
      </c>
      <c r="O163" s="234"/>
      <c r="P163" s="234"/>
      <c r="Q163" s="234"/>
      <c r="R163" s="129"/>
      <c r="T163" s="159" t="s">
        <v>5</v>
      </c>
      <c r="U163" s="43" t="s">
        <v>44</v>
      </c>
      <c r="V163" s="35"/>
      <c r="W163" s="160">
        <f t="shared" si="16"/>
        <v>0</v>
      </c>
      <c r="X163" s="160">
        <v>0.1434</v>
      </c>
      <c r="Y163" s="160">
        <f t="shared" si="17"/>
        <v>1.7208000000000001</v>
      </c>
      <c r="Z163" s="160">
        <v>0</v>
      </c>
      <c r="AA163" s="161">
        <f t="shared" si="18"/>
        <v>0</v>
      </c>
      <c r="AR163" s="17" t="s">
        <v>160</v>
      </c>
      <c r="AT163" s="17" t="s">
        <v>156</v>
      </c>
      <c r="AU163" s="17" t="s">
        <v>99</v>
      </c>
      <c r="AY163" s="17" t="s">
        <v>155</v>
      </c>
      <c r="BE163" s="100">
        <f t="shared" si="19"/>
        <v>0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7" t="s">
        <v>9</v>
      </c>
      <c r="BK163" s="100">
        <f t="shared" si="24"/>
        <v>0</v>
      </c>
      <c r="BL163" s="17" t="s">
        <v>160</v>
      </c>
      <c r="BM163" s="17" t="s">
        <v>237</v>
      </c>
    </row>
    <row r="164" spans="2:65" s="1" customFormat="1" ht="31.5" customHeight="1">
      <c r="B164" s="126"/>
      <c r="C164" s="155" t="s">
        <v>10</v>
      </c>
      <c r="D164" s="155" t="s">
        <v>156</v>
      </c>
      <c r="E164" s="156" t="s">
        <v>238</v>
      </c>
      <c r="F164" s="233" t="s">
        <v>239</v>
      </c>
      <c r="G164" s="233"/>
      <c r="H164" s="233"/>
      <c r="I164" s="233"/>
      <c r="J164" s="157" t="s">
        <v>204</v>
      </c>
      <c r="K164" s="158">
        <v>2</v>
      </c>
      <c r="L164" s="223">
        <v>0</v>
      </c>
      <c r="M164" s="223"/>
      <c r="N164" s="234">
        <f t="shared" si="15"/>
        <v>0</v>
      </c>
      <c r="O164" s="234"/>
      <c r="P164" s="234"/>
      <c r="Q164" s="234"/>
      <c r="R164" s="129"/>
      <c r="T164" s="159" t="s">
        <v>5</v>
      </c>
      <c r="U164" s="43" t="s">
        <v>44</v>
      </c>
      <c r="V164" s="35"/>
      <c r="W164" s="160">
        <f t="shared" si="16"/>
        <v>0</v>
      </c>
      <c r="X164" s="160">
        <v>8.8400000000000006E-3</v>
      </c>
      <c r="Y164" s="160">
        <f t="shared" si="17"/>
        <v>1.7680000000000001E-2</v>
      </c>
      <c r="Z164" s="160">
        <v>0</v>
      </c>
      <c r="AA164" s="161">
        <f t="shared" si="18"/>
        <v>0</v>
      </c>
      <c r="AR164" s="17" t="s">
        <v>160</v>
      </c>
      <c r="AT164" s="17" t="s">
        <v>156</v>
      </c>
      <c r="AU164" s="17" t="s">
        <v>99</v>
      </c>
      <c r="AY164" s="17" t="s">
        <v>155</v>
      </c>
      <c r="BE164" s="100">
        <f t="shared" si="19"/>
        <v>0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7" t="s">
        <v>9</v>
      </c>
      <c r="BK164" s="100">
        <f t="shared" si="24"/>
        <v>0</v>
      </c>
      <c r="BL164" s="17" t="s">
        <v>160</v>
      </c>
      <c r="BM164" s="17" t="s">
        <v>240</v>
      </c>
    </row>
    <row r="165" spans="2:65" s="1" customFormat="1" ht="22.5" customHeight="1">
      <c r="B165" s="126"/>
      <c r="C165" s="155" t="s">
        <v>241</v>
      </c>
      <c r="D165" s="155" t="s">
        <v>156</v>
      </c>
      <c r="E165" s="156" t="s">
        <v>242</v>
      </c>
      <c r="F165" s="233" t="s">
        <v>243</v>
      </c>
      <c r="G165" s="233"/>
      <c r="H165" s="233"/>
      <c r="I165" s="233"/>
      <c r="J165" s="157" t="s">
        <v>204</v>
      </c>
      <c r="K165" s="158">
        <v>0.5</v>
      </c>
      <c r="L165" s="223">
        <v>0</v>
      </c>
      <c r="M165" s="223"/>
      <c r="N165" s="234">
        <f t="shared" si="15"/>
        <v>0</v>
      </c>
      <c r="O165" s="234"/>
      <c r="P165" s="234"/>
      <c r="Q165" s="234"/>
      <c r="R165" s="129"/>
      <c r="T165" s="159" t="s">
        <v>5</v>
      </c>
      <c r="U165" s="43" t="s">
        <v>44</v>
      </c>
      <c r="V165" s="35"/>
      <c r="W165" s="160">
        <f t="shared" si="16"/>
        <v>0</v>
      </c>
      <c r="X165" s="160">
        <v>0.45432</v>
      </c>
      <c r="Y165" s="160">
        <f t="shared" si="17"/>
        <v>0.22716</v>
      </c>
      <c r="Z165" s="160">
        <v>0</v>
      </c>
      <c r="AA165" s="161">
        <f t="shared" si="18"/>
        <v>0</v>
      </c>
      <c r="AR165" s="17" t="s">
        <v>160</v>
      </c>
      <c r="AT165" s="17" t="s">
        <v>156</v>
      </c>
      <c r="AU165" s="17" t="s">
        <v>99</v>
      </c>
      <c r="AY165" s="17" t="s">
        <v>155</v>
      </c>
      <c r="BE165" s="100">
        <f t="shared" si="19"/>
        <v>0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7" t="s">
        <v>9</v>
      </c>
      <c r="BK165" s="100">
        <f t="shared" si="24"/>
        <v>0</v>
      </c>
      <c r="BL165" s="17" t="s">
        <v>160</v>
      </c>
      <c r="BM165" s="17" t="s">
        <v>244</v>
      </c>
    </row>
    <row r="166" spans="2:65" s="9" customFormat="1" ht="29.85" customHeight="1">
      <c r="B166" s="144"/>
      <c r="C166" s="145"/>
      <c r="D166" s="154" t="s">
        <v>110</v>
      </c>
      <c r="E166" s="154"/>
      <c r="F166" s="154"/>
      <c r="G166" s="154"/>
      <c r="H166" s="154"/>
      <c r="I166" s="154"/>
      <c r="J166" s="154"/>
      <c r="K166" s="154"/>
      <c r="L166" s="154"/>
      <c r="M166" s="154"/>
      <c r="N166" s="217">
        <f>BK166</f>
        <v>0</v>
      </c>
      <c r="O166" s="218"/>
      <c r="P166" s="218"/>
      <c r="Q166" s="218"/>
      <c r="R166" s="147"/>
      <c r="T166" s="148"/>
      <c r="U166" s="145"/>
      <c r="V166" s="145"/>
      <c r="W166" s="149">
        <f>SUM(W167:W169)</f>
        <v>0</v>
      </c>
      <c r="X166" s="145"/>
      <c r="Y166" s="149">
        <f>SUM(Y167:Y169)</f>
        <v>0.69300000000000006</v>
      </c>
      <c r="Z166" s="145"/>
      <c r="AA166" s="150">
        <f>SUM(AA167:AA169)</f>
        <v>0</v>
      </c>
      <c r="AR166" s="151" t="s">
        <v>9</v>
      </c>
      <c r="AT166" s="152" t="s">
        <v>78</v>
      </c>
      <c r="AU166" s="152" t="s">
        <v>9</v>
      </c>
      <c r="AY166" s="151" t="s">
        <v>155</v>
      </c>
      <c r="BK166" s="153">
        <f>SUM(BK167:BK169)</f>
        <v>0</v>
      </c>
    </row>
    <row r="167" spans="2:65" s="1" customFormat="1" ht="57" customHeight="1">
      <c r="B167" s="126"/>
      <c r="C167" s="155" t="s">
        <v>245</v>
      </c>
      <c r="D167" s="155" t="s">
        <v>156</v>
      </c>
      <c r="E167" s="156" t="s">
        <v>246</v>
      </c>
      <c r="F167" s="233" t="s">
        <v>247</v>
      </c>
      <c r="G167" s="233"/>
      <c r="H167" s="233"/>
      <c r="I167" s="233"/>
      <c r="J167" s="157" t="s">
        <v>204</v>
      </c>
      <c r="K167" s="158">
        <v>53</v>
      </c>
      <c r="L167" s="223">
        <v>0</v>
      </c>
      <c r="M167" s="223"/>
      <c r="N167" s="234">
        <f>ROUND(L167*K167,0)</f>
        <v>0</v>
      </c>
      <c r="O167" s="234"/>
      <c r="P167" s="234"/>
      <c r="Q167" s="234"/>
      <c r="R167" s="129"/>
      <c r="T167" s="159" t="s">
        <v>5</v>
      </c>
      <c r="U167" s="43" t="s">
        <v>44</v>
      </c>
      <c r="V167" s="35"/>
      <c r="W167" s="160">
        <f>V167*K167</f>
        <v>0</v>
      </c>
      <c r="X167" s="160">
        <v>0.01</v>
      </c>
      <c r="Y167" s="160">
        <f>X167*K167</f>
        <v>0.53</v>
      </c>
      <c r="Z167" s="160">
        <v>0</v>
      </c>
      <c r="AA167" s="161">
        <f>Z167*K167</f>
        <v>0</v>
      </c>
      <c r="AR167" s="17" t="s">
        <v>160</v>
      </c>
      <c r="AT167" s="17" t="s">
        <v>156</v>
      </c>
      <c r="AU167" s="17" t="s">
        <v>99</v>
      </c>
      <c r="AY167" s="17" t="s">
        <v>155</v>
      </c>
      <c r="BE167" s="100">
        <f>IF(U167="základní",N167,0)</f>
        <v>0</v>
      </c>
      <c r="BF167" s="100">
        <f>IF(U167="snížená",N167,0)</f>
        <v>0</v>
      </c>
      <c r="BG167" s="100">
        <f>IF(U167="zákl. přenesená",N167,0)</f>
        <v>0</v>
      </c>
      <c r="BH167" s="100">
        <f>IF(U167="sníž. přenesená",N167,0)</f>
        <v>0</v>
      </c>
      <c r="BI167" s="100">
        <f>IF(U167="nulová",N167,0)</f>
        <v>0</v>
      </c>
      <c r="BJ167" s="17" t="s">
        <v>9</v>
      </c>
      <c r="BK167" s="100">
        <f>ROUND(L167*K167,0)</f>
        <v>0</v>
      </c>
      <c r="BL167" s="17" t="s">
        <v>160</v>
      </c>
      <c r="BM167" s="17" t="s">
        <v>248</v>
      </c>
    </row>
    <row r="168" spans="2:65" s="1" customFormat="1" ht="69.75" customHeight="1">
      <c r="B168" s="126"/>
      <c r="C168" s="155" t="s">
        <v>249</v>
      </c>
      <c r="D168" s="155" t="s">
        <v>156</v>
      </c>
      <c r="E168" s="156" t="s">
        <v>250</v>
      </c>
      <c r="F168" s="233" t="s">
        <v>251</v>
      </c>
      <c r="G168" s="233"/>
      <c r="H168" s="233"/>
      <c r="I168" s="233"/>
      <c r="J168" s="157" t="s">
        <v>204</v>
      </c>
      <c r="K168" s="158">
        <v>3.3</v>
      </c>
      <c r="L168" s="223">
        <v>0</v>
      </c>
      <c r="M168" s="223"/>
      <c r="N168" s="234">
        <f>ROUND(L168*K168,0)</f>
        <v>0</v>
      </c>
      <c r="O168" s="234"/>
      <c r="P168" s="234"/>
      <c r="Q168" s="234"/>
      <c r="R168" s="129"/>
      <c r="T168" s="159" t="s">
        <v>5</v>
      </c>
      <c r="U168" s="43" t="s">
        <v>44</v>
      </c>
      <c r="V168" s="35"/>
      <c r="W168" s="160">
        <f>V168*K168</f>
        <v>0</v>
      </c>
      <c r="X168" s="160">
        <v>0.01</v>
      </c>
      <c r="Y168" s="160">
        <f>X168*K168</f>
        <v>3.3000000000000002E-2</v>
      </c>
      <c r="Z168" s="160">
        <v>0</v>
      </c>
      <c r="AA168" s="161">
        <f>Z168*K168</f>
        <v>0</v>
      </c>
      <c r="AR168" s="17" t="s">
        <v>160</v>
      </c>
      <c r="AT168" s="17" t="s">
        <v>156</v>
      </c>
      <c r="AU168" s="17" t="s">
        <v>99</v>
      </c>
      <c r="AY168" s="17" t="s">
        <v>155</v>
      </c>
      <c r="BE168" s="100">
        <f>IF(U168="základní",N168,0)</f>
        <v>0</v>
      </c>
      <c r="BF168" s="100">
        <f>IF(U168="snížená",N168,0)</f>
        <v>0</v>
      </c>
      <c r="BG168" s="100">
        <f>IF(U168="zákl. přenesená",N168,0)</f>
        <v>0</v>
      </c>
      <c r="BH168" s="100">
        <f>IF(U168="sníž. přenesená",N168,0)</f>
        <v>0</v>
      </c>
      <c r="BI168" s="100">
        <f>IF(U168="nulová",N168,0)</f>
        <v>0</v>
      </c>
      <c r="BJ168" s="17" t="s">
        <v>9</v>
      </c>
      <c r="BK168" s="100">
        <f>ROUND(L168*K168,0)</f>
        <v>0</v>
      </c>
      <c r="BL168" s="17" t="s">
        <v>160</v>
      </c>
      <c r="BM168" s="17" t="s">
        <v>252</v>
      </c>
    </row>
    <row r="169" spans="2:65" s="1" customFormat="1" ht="69.75" customHeight="1">
      <c r="B169" s="126"/>
      <c r="C169" s="155" t="s">
        <v>253</v>
      </c>
      <c r="D169" s="155" t="s">
        <v>156</v>
      </c>
      <c r="E169" s="156" t="s">
        <v>254</v>
      </c>
      <c r="F169" s="233" t="s">
        <v>255</v>
      </c>
      <c r="G169" s="233"/>
      <c r="H169" s="233"/>
      <c r="I169" s="233"/>
      <c r="J169" s="157" t="s">
        <v>204</v>
      </c>
      <c r="K169" s="158">
        <v>13</v>
      </c>
      <c r="L169" s="223">
        <v>0</v>
      </c>
      <c r="M169" s="223"/>
      <c r="N169" s="234">
        <f>ROUND(L169*K169,0)</f>
        <v>0</v>
      </c>
      <c r="O169" s="234"/>
      <c r="P169" s="234"/>
      <c r="Q169" s="234"/>
      <c r="R169" s="129"/>
      <c r="T169" s="159" t="s">
        <v>5</v>
      </c>
      <c r="U169" s="43" t="s">
        <v>44</v>
      </c>
      <c r="V169" s="35"/>
      <c r="W169" s="160">
        <f>V169*K169</f>
        <v>0</v>
      </c>
      <c r="X169" s="160">
        <v>0.01</v>
      </c>
      <c r="Y169" s="160">
        <f>X169*K169</f>
        <v>0.13</v>
      </c>
      <c r="Z169" s="160">
        <v>0</v>
      </c>
      <c r="AA169" s="161">
        <f>Z169*K169</f>
        <v>0</v>
      </c>
      <c r="AR169" s="17" t="s">
        <v>160</v>
      </c>
      <c r="AT169" s="17" t="s">
        <v>156</v>
      </c>
      <c r="AU169" s="17" t="s">
        <v>99</v>
      </c>
      <c r="AY169" s="17" t="s">
        <v>155</v>
      </c>
      <c r="BE169" s="100">
        <f>IF(U169="základní",N169,0)</f>
        <v>0</v>
      </c>
      <c r="BF169" s="100">
        <f>IF(U169="snížená",N169,0)</f>
        <v>0</v>
      </c>
      <c r="BG169" s="100">
        <f>IF(U169="zákl. přenesená",N169,0)</f>
        <v>0</v>
      </c>
      <c r="BH169" s="100">
        <f>IF(U169="sníž. přenesená",N169,0)</f>
        <v>0</v>
      </c>
      <c r="BI169" s="100">
        <f>IF(U169="nulová",N169,0)</f>
        <v>0</v>
      </c>
      <c r="BJ169" s="17" t="s">
        <v>9</v>
      </c>
      <c r="BK169" s="100">
        <f>ROUND(L169*K169,0)</f>
        <v>0</v>
      </c>
      <c r="BL169" s="17" t="s">
        <v>160</v>
      </c>
      <c r="BM169" s="17" t="s">
        <v>256</v>
      </c>
    </row>
    <row r="170" spans="2:65" s="9" customFormat="1" ht="29.85" customHeight="1">
      <c r="B170" s="144"/>
      <c r="C170" s="145"/>
      <c r="D170" s="154" t="s">
        <v>111</v>
      </c>
      <c r="E170" s="154"/>
      <c r="F170" s="154"/>
      <c r="G170" s="154"/>
      <c r="H170" s="154"/>
      <c r="I170" s="154"/>
      <c r="J170" s="154"/>
      <c r="K170" s="154"/>
      <c r="L170" s="154"/>
      <c r="M170" s="154"/>
      <c r="N170" s="217">
        <f>BK170</f>
        <v>0</v>
      </c>
      <c r="O170" s="218"/>
      <c r="P170" s="218"/>
      <c r="Q170" s="218"/>
      <c r="R170" s="147"/>
      <c r="T170" s="148"/>
      <c r="U170" s="145"/>
      <c r="V170" s="145"/>
      <c r="W170" s="149">
        <f>SUM(W171:W172)</f>
        <v>0</v>
      </c>
      <c r="X170" s="145"/>
      <c r="Y170" s="149">
        <f>SUM(Y171:Y172)</f>
        <v>0.58155000000000001</v>
      </c>
      <c r="Z170" s="145"/>
      <c r="AA170" s="150">
        <f>SUM(AA171:AA172)</f>
        <v>0</v>
      </c>
      <c r="AR170" s="151" t="s">
        <v>9</v>
      </c>
      <c r="AT170" s="152" t="s">
        <v>78</v>
      </c>
      <c r="AU170" s="152" t="s">
        <v>9</v>
      </c>
      <c r="AY170" s="151" t="s">
        <v>155</v>
      </c>
      <c r="BK170" s="153">
        <f>SUM(BK171:BK172)</f>
        <v>0</v>
      </c>
    </row>
    <row r="171" spans="2:65" s="1" customFormat="1" ht="31.5" customHeight="1">
      <c r="B171" s="126"/>
      <c r="C171" s="155" t="s">
        <v>257</v>
      </c>
      <c r="D171" s="155" t="s">
        <v>156</v>
      </c>
      <c r="E171" s="156" t="s">
        <v>258</v>
      </c>
      <c r="F171" s="233" t="s">
        <v>259</v>
      </c>
      <c r="G171" s="233"/>
      <c r="H171" s="233"/>
      <c r="I171" s="233"/>
      <c r="J171" s="157" t="s">
        <v>204</v>
      </c>
      <c r="K171" s="158">
        <v>1.5</v>
      </c>
      <c r="L171" s="223">
        <v>0</v>
      </c>
      <c r="M171" s="223"/>
      <c r="N171" s="234">
        <f>ROUND(L171*K171,0)</f>
        <v>0</v>
      </c>
      <c r="O171" s="234"/>
      <c r="P171" s="234"/>
      <c r="Q171" s="234"/>
      <c r="R171" s="129"/>
      <c r="T171" s="159" t="s">
        <v>5</v>
      </c>
      <c r="U171" s="43" t="s">
        <v>44</v>
      </c>
      <c r="V171" s="35"/>
      <c r="W171" s="160">
        <f>V171*K171</f>
        <v>0</v>
      </c>
      <c r="X171" s="160">
        <v>0</v>
      </c>
      <c r="Y171" s="160">
        <f>X171*K171</f>
        <v>0</v>
      </c>
      <c r="Z171" s="160">
        <v>0</v>
      </c>
      <c r="AA171" s="161">
        <f>Z171*K171</f>
        <v>0</v>
      </c>
      <c r="AR171" s="17" t="s">
        <v>160</v>
      </c>
      <c r="AT171" s="17" t="s">
        <v>156</v>
      </c>
      <c r="AU171" s="17" t="s">
        <v>99</v>
      </c>
      <c r="AY171" s="17" t="s">
        <v>155</v>
      </c>
      <c r="BE171" s="100">
        <f>IF(U171="základní",N171,0)</f>
        <v>0</v>
      </c>
      <c r="BF171" s="100">
        <f>IF(U171="snížená",N171,0)</f>
        <v>0</v>
      </c>
      <c r="BG171" s="100">
        <f>IF(U171="zákl. přenesená",N171,0)</f>
        <v>0</v>
      </c>
      <c r="BH171" s="100">
        <f>IF(U171="sníž. přenesená",N171,0)</f>
        <v>0</v>
      </c>
      <c r="BI171" s="100">
        <f>IF(U171="nulová",N171,0)</f>
        <v>0</v>
      </c>
      <c r="BJ171" s="17" t="s">
        <v>9</v>
      </c>
      <c r="BK171" s="100">
        <f>ROUND(L171*K171,0)</f>
        <v>0</v>
      </c>
      <c r="BL171" s="17" t="s">
        <v>160</v>
      </c>
      <c r="BM171" s="17" t="s">
        <v>260</v>
      </c>
    </row>
    <row r="172" spans="2:65" s="1" customFormat="1" ht="44.25" customHeight="1">
      <c r="B172" s="126"/>
      <c r="C172" s="155" t="s">
        <v>261</v>
      </c>
      <c r="D172" s="155" t="s">
        <v>156</v>
      </c>
      <c r="E172" s="156" t="s">
        <v>262</v>
      </c>
      <c r="F172" s="233" t="s">
        <v>263</v>
      </c>
      <c r="G172" s="233"/>
      <c r="H172" s="233"/>
      <c r="I172" s="233"/>
      <c r="J172" s="157" t="s">
        <v>204</v>
      </c>
      <c r="K172" s="158">
        <v>1.5</v>
      </c>
      <c r="L172" s="223">
        <v>0</v>
      </c>
      <c r="M172" s="223"/>
      <c r="N172" s="234">
        <f>ROUND(L172*K172,0)</f>
        <v>0</v>
      </c>
      <c r="O172" s="234"/>
      <c r="P172" s="234"/>
      <c r="Q172" s="234"/>
      <c r="R172" s="129"/>
      <c r="T172" s="159" t="s">
        <v>5</v>
      </c>
      <c r="U172" s="43" t="s">
        <v>44</v>
      </c>
      <c r="V172" s="35"/>
      <c r="W172" s="160">
        <f>V172*K172</f>
        <v>0</v>
      </c>
      <c r="X172" s="160">
        <v>0.38769999999999999</v>
      </c>
      <c r="Y172" s="160">
        <f>X172*K172</f>
        <v>0.58155000000000001</v>
      </c>
      <c r="Z172" s="160">
        <v>0</v>
      </c>
      <c r="AA172" s="161">
        <f>Z172*K172</f>
        <v>0</v>
      </c>
      <c r="AR172" s="17" t="s">
        <v>160</v>
      </c>
      <c r="AT172" s="17" t="s">
        <v>156</v>
      </c>
      <c r="AU172" s="17" t="s">
        <v>99</v>
      </c>
      <c r="AY172" s="17" t="s">
        <v>155</v>
      </c>
      <c r="BE172" s="100">
        <f>IF(U172="základní",N172,0)</f>
        <v>0</v>
      </c>
      <c r="BF172" s="100">
        <f>IF(U172="snížená",N172,0)</f>
        <v>0</v>
      </c>
      <c r="BG172" s="100">
        <f>IF(U172="zákl. přenesená",N172,0)</f>
        <v>0</v>
      </c>
      <c r="BH172" s="100">
        <f>IF(U172="sníž. přenesená",N172,0)</f>
        <v>0</v>
      </c>
      <c r="BI172" s="100">
        <f>IF(U172="nulová",N172,0)</f>
        <v>0</v>
      </c>
      <c r="BJ172" s="17" t="s">
        <v>9</v>
      </c>
      <c r="BK172" s="100">
        <f>ROUND(L172*K172,0)</f>
        <v>0</v>
      </c>
      <c r="BL172" s="17" t="s">
        <v>160</v>
      </c>
      <c r="BM172" s="17" t="s">
        <v>264</v>
      </c>
    </row>
    <row r="173" spans="2:65" s="9" customFormat="1" ht="29.85" customHeight="1">
      <c r="B173" s="144"/>
      <c r="C173" s="145"/>
      <c r="D173" s="154" t="s">
        <v>112</v>
      </c>
      <c r="E173" s="154"/>
      <c r="F173" s="154"/>
      <c r="G173" s="154"/>
      <c r="H173" s="154"/>
      <c r="I173" s="154"/>
      <c r="J173" s="154"/>
      <c r="K173" s="154"/>
      <c r="L173" s="154"/>
      <c r="M173" s="154"/>
      <c r="N173" s="217">
        <f>BK173</f>
        <v>0</v>
      </c>
      <c r="O173" s="218"/>
      <c r="P173" s="218"/>
      <c r="Q173" s="218"/>
      <c r="R173" s="147"/>
      <c r="T173" s="148"/>
      <c r="U173" s="145"/>
      <c r="V173" s="145"/>
      <c r="W173" s="149">
        <f>SUM(W174:W184)</f>
        <v>0</v>
      </c>
      <c r="X173" s="145"/>
      <c r="Y173" s="149">
        <f>SUM(Y174:Y184)</f>
        <v>30.762819999999998</v>
      </c>
      <c r="Z173" s="145"/>
      <c r="AA173" s="150">
        <f>SUM(AA174:AA184)</f>
        <v>0</v>
      </c>
      <c r="AR173" s="151" t="s">
        <v>9</v>
      </c>
      <c r="AT173" s="152" t="s">
        <v>78</v>
      </c>
      <c r="AU173" s="152" t="s">
        <v>9</v>
      </c>
      <c r="AY173" s="151" t="s">
        <v>155</v>
      </c>
      <c r="BK173" s="153">
        <f>SUM(BK174:BK184)</f>
        <v>0</v>
      </c>
    </row>
    <row r="174" spans="2:65" s="1" customFormat="1" ht="31.5" customHeight="1">
      <c r="B174" s="126"/>
      <c r="C174" s="155" t="s">
        <v>265</v>
      </c>
      <c r="D174" s="155" t="s">
        <v>156</v>
      </c>
      <c r="E174" s="156" t="s">
        <v>266</v>
      </c>
      <c r="F174" s="233" t="s">
        <v>267</v>
      </c>
      <c r="G174" s="233"/>
      <c r="H174" s="233"/>
      <c r="I174" s="233"/>
      <c r="J174" s="157" t="s">
        <v>204</v>
      </c>
      <c r="K174" s="158">
        <v>56</v>
      </c>
      <c r="L174" s="223">
        <v>0</v>
      </c>
      <c r="M174" s="223"/>
      <c r="N174" s="234">
        <f t="shared" ref="N174:N184" si="25">ROUND(L174*K174,0)</f>
        <v>0</v>
      </c>
      <c r="O174" s="234"/>
      <c r="P174" s="234"/>
      <c r="Q174" s="234"/>
      <c r="R174" s="129"/>
      <c r="T174" s="159" t="s">
        <v>5</v>
      </c>
      <c r="U174" s="43" t="s">
        <v>44</v>
      </c>
      <c r="V174" s="35"/>
      <c r="W174" s="160">
        <f t="shared" ref="W174:W184" si="26">V174*K174</f>
        <v>0</v>
      </c>
      <c r="X174" s="160">
        <v>1.8380000000000001E-2</v>
      </c>
      <c r="Y174" s="160">
        <f t="shared" ref="Y174:Y184" si="27">X174*K174</f>
        <v>1.02928</v>
      </c>
      <c r="Z174" s="160">
        <v>0</v>
      </c>
      <c r="AA174" s="161">
        <f t="shared" ref="AA174:AA184" si="28">Z174*K174</f>
        <v>0</v>
      </c>
      <c r="AR174" s="17" t="s">
        <v>160</v>
      </c>
      <c r="AT174" s="17" t="s">
        <v>156</v>
      </c>
      <c r="AU174" s="17" t="s">
        <v>99</v>
      </c>
      <c r="AY174" s="17" t="s">
        <v>155</v>
      </c>
      <c r="BE174" s="100">
        <f t="shared" ref="BE174:BE184" si="29">IF(U174="základní",N174,0)</f>
        <v>0</v>
      </c>
      <c r="BF174" s="100">
        <f t="shared" ref="BF174:BF184" si="30">IF(U174="snížená",N174,0)</f>
        <v>0</v>
      </c>
      <c r="BG174" s="100">
        <f t="shared" ref="BG174:BG184" si="31">IF(U174="zákl. přenesená",N174,0)</f>
        <v>0</v>
      </c>
      <c r="BH174" s="100">
        <f t="shared" ref="BH174:BH184" si="32">IF(U174="sníž. přenesená",N174,0)</f>
        <v>0</v>
      </c>
      <c r="BI174" s="100">
        <f t="shared" ref="BI174:BI184" si="33">IF(U174="nulová",N174,0)</f>
        <v>0</v>
      </c>
      <c r="BJ174" s="17" t="s">
        <v>9</v>
      </c>
      <c r="BK174" s="100">
        <f t="shared" ref="BK174:BK184" si="34">ROUND(L174*K174,0)</f>
        <v>0</v>
      </c>
      <c r="BL174" s="17" t="s">
        <v>160</v>
      </c>
      <c r="BM174" s="17" t="s">
        <v>268</v>
      </c>
    </row>
    <row r="175" spans="2:65" s="1" customFormat="1" ht="31.5" customHeight="1">
      <c r="B175" s="126"/>
      <c r="C175" s="155" t="s">
        <v>269</v>
      </c>
      <c r="D175" s="155" t="s">
        <v>156</v>
      </c>
      <c r="E175" s="156" t="s">
        <v>270</v>
      </c>
      <c r="F175" s="233" t="s">
        <v>271</v>
      </c>
      <c r="G175" s="233"/>
      <c r="H175" s="233"/>
      <c r="I175" s="233"/>
      <c r="J175" s="157" t="s">
        <v>204</v>
      </c>
      <c r="K175" s="158">
        <v>10</v>
      </c>
      <c r="L175" s="223">
        <v>0</v>
      </c>
      <c r="M175" s="223"/>
      <c r="N175" s="234">
        <f t="shared" si="25"/>
        <v>0</v>
      </c>
      <c r="O175" s="234"/>
      <c r="P175" s="234"/>
      <c r="Q175" s="234"/>
      <c r="R175" s="129"/>
      <c r="T175" s="159" t="s">
        <v>5</v>
      </c>
      <c r="U175" s="43" t="s">
        <v>44</v>
      </c>
      <c r="V175" s="35"/>
      <c r="W175" s="160">
        <f t="shared" si="26"/>
        <v>0</v>
      </c>
      <c r="X175" s="160">
        <v>3.3579999999999999E-2</v>
      </c>
      <c r="Y175" s="160">
        <f t="shared" si="27"/>
        <v>0.33579999999999999</v>
      </c>
      <c r="Z175" s="160">
        <v>0</v>
      </c>
      <c r="AA175" s="161">
        <f t="shared" si="28"/>
        <v>0</v>
      </c>
      <c r="AR175" s="17" t="s">
        <v>160</v>
      </c>
      <c r="AT175" s="17" t="s">
        <v>156</v>
      </c>
      <c r="AU175" s="17" t="s">
        <v>99</v>
      </c>
      <c r="AY175" s="17" t="s">
        <v>155</v>
      </c>
      <c r="BE175" s="100">
        <f t="shared" si="29"/>
        <v>0</v>
      </c>
      <c r="BF175" s="100">
        <f t="shared" si="30"/>
        <v>0</v>
      </c>
      <c r="BG175" s="100">
        <f t="shared" si="31"/>
        <v>0</v>
      </c>
      <c r="BH175" s="100">
        <f t="shared" si="32"/>
        <v>0</v>
      </c>
      <c r="BI175" s="100">
        <f t="shared" si="33"/>
        <v>0</v>
      </c>
      <c r="BJ175" s="17" t="s">
        <v>9</v>
      </c>
      <c r="BK175" s="100">
        <f t="shared" si="34"/>
        <v>0</v>
      </c>
      <c r="BL175" s="17" t="s">
        <v>160</v>
      </c>
      <c r="BM175" s="17" t="s">
        <v>272</v>
      </c>
    </row>
    <row r="176" spans="2:65" s="1" customFormat="1" ht="31.5" customHeight="1">
      <c r="B176" s="126"/>
      <c r="C176" s="155" t="s">
        <v>273</v>
      </c>
      <c r="D176" s="155" t="s">
        <v>156</v>
      </c>
      <c r="E176" s="156" t="s">
        <v>274</v>
      </c>
      <c r="F176" s="233" t="s">
        <v>275</v>
      </c>
      <c r="G176" s="233"/>
      <c r="H176" s="233"/>
      <c r="I176" s="233"/>
      <c r="J176" s="157" t="s">
        <v>204</v>
      </c>
      <c r="K176" s="158">
        <v>29</v>
      </c>
      <c r="L176" s="223">
        <v>0</v>
      </c>
      <c r="M176" s="223"/>
      <c r="N176" s="234">
        <f t="shared" si="25"/>
        <v>0</v>
      </c>
      <c r="O176" s="234"/>
      <c r="P176" s="234"/>
      <c r="Q176" s="234"/>
      <c r="R176" s="129"/>
      <c r="T176" s="159" t="s">
        <v>5</v>
      </c>
      <c r="U176" s="43" t="s">
        <v>44</v>
      </c>
      <c r="V176" s="35"/>
      <c r="W176" s="160">
        <f t="shared" si="26"/>
        <v>0</v>
      </c>
      <c r="X176" s="160">
        <v>2.1000000000000001E-2</v>
      </c>
      <c r="Y176" s="160">
        <f t="shared" si="27"/>
        <v>0.60899999999999999</v>
      </c>
      <c r="Z176" s="160">
        <v>0</v>
      </c>
      <c r="AA176" s="161">
        <f t="shared" si="28"/>
        <v>0</v>
      </c>
      <c r="AR176" s="17" t="s">
        <v>160</v>
      </c>
      <c r="AT176" s="17" t="s">
        <v>156</v>
      </c>
      <c r="AU176" s="17" t="s">
        <v>99</v>
      </c>
      <c r="AY176" s="17" t="s">
        <v>155</v>
      </c>
      <c r="BE176" s="100">
        <f t="shared" si="29"/>
        <v>0</v>
      </c>
      <c r="BF176" s="100">
        <f t="shared" si="30"/>
        <v>0</v>
      </c>
      <c r="BG176" s="100">
        <f t="shared" si="31"/>
        <v>0</v>
      </c>
      <c r="BH176" s="100">
        <f t="shared" si="32"/>
        <v>0</v>
      </c>
      <c r="BI176" s="100">
        <f t="shared" si="33"/>
        <v>0</v>
      </c>
      <c r="BJ176" s="17" t="s">
        <v>9</v>
      </c>
      <c r="BK176" s="100">
        <f t="shared" si="34"/>
        <v>0</v>
      </c>
      <c r="BL176" s="17" t="s">
        <v>160</v>
      </c>
      <c r="BM176" s="17" t="s">
        <v>276</v>
      </c>
    </row>
    <row r="177" spans="2:65" s="1" customFormat="1" ht="31.5" customHeight="1">
      <c r="B177" s="126"/>
      <c r="C177" s="155" t="s">
        <v>277</v>
      </c>
      <c r="D177" s="155" t="s">
        <v>156</v>
      </c>
      <c r="E177" s="156" t="s">
        <v>278</v>
      </c>
      <c r="F177" s="233" t="s">
        <v>279</v>
      </c>
      <c r="G177" s="233"/>
      <c r="H177" s="233"/>
      <c r="I177" s="233"/>
      <c r="J177" s="157" t="s">
        <v>204</v>
      </c>
      <c r="K177" s="158">
        <v>100</v>
      </c>
      <c r="L177" s="223">
        <v>0</v>
      </c>
      <c r="M177" s="223"/>
      <c r="N177" s="234">
        <f t="shared" si="25"/>
        <v>0</v>
      </c>
      <c r="O177" s="234"/>
      <c r="P177" s="234"/>
      <c r="Q177" s="234"/>
      <c r="R177" s="129"/>
      <c r="T177" s="159" t="s">
        <v>5</v>
      </c>
      <c r="U177" s="43" t="s">
        <v>44</v>
      </c>
      <c r="V177" s="35"/>
      <c r="W177" s="160">
        <f t="shared" si="26"/>
        <v>0</v>
      </c>
      <c r="X177" s="160">
        <v>1.2E-4</v>
      </c>
      <c r="Y177" s="160">
        <f t="shared" si="27"/>
        <v>1.2E-2</v>
      </c>
      <c r="Z177" s="160">
        <v>0</v>
      </c>
      <c r="AA177" s="161">
        <f t="shared" si="28"/>
        <v>0</v>
      </c>
      <c r="AR177" s="17" t="s">
        <v>160</v>
      </c>
      <c r="AT177" s="17" t="s">
        <v>156</v>
      </c>
      <c r="AU177" s="17" t="s">
        <v>99</v>
      </c>
      <c r="AY177" s="17" t="s">
        <v>155</v>
      </c>
      <c r="BE177" s="100">
        <f t="shared" si="29"/>
        <v>0</v>
      </c>
      <c r="BF177" s="100">
        <f t="shared" si="30"/>
        <v>0</v>
      </c>
      <c r="BG177" s="100">
        <f t="shared" si="31"/>
        <v>0</v>
      </c>
      <c r="BH177" s="100">
        <f t="shared" si="32"/>
        <v>0</v>
      </c>
      <c r="BI177" s="100">
        <f t="shared" si="33"/>
        <v>0</v>
      </c>
      <c r="BJ177" s="17" t="s">
        <v>9</v>
      </c>
      <c r="BK177" s="100">
        <f t="shared" si="34"/>
        <v>0</v>
      </c>
      <c r="BL177" s="17" t="s">
        <v>160</v>
      </c>
      <c r="BM177" s="17" t="s">
        <v>280</v>
      </c>
    </row>
    <row r="178" spans="2:65" s="1" customFormat="1" ht="31.5" customHeight="1">
      <c r="B178" s="126"/>
      <c r="C178" s="155" t="s">
        <v>281</v>
      </c>
      <c r="D178" s="155" t="s">
        <v>156</v>
      </c>
      <c r="E178" s="156" t="s">
        <v>282</v>
      </c>
      <c r="F178" s="233" t="s">
        <v>283</v>
      </c>
      <c r="G178" s="233"/>
      <c r="H178" s="233"/>
      <c r="I178" s="233"/>
      <c r="J178" s="157" t="s">
        <v>159</v>
      </c>
      <c r="K178" s="158">
        <v>2.5</v>
      </c>
      <c r="L178" s="223">
        <v>0</v>
      </c>
      <c r="M178" s="223"/>
      <c r="N178" s="234">
        <f t="shared" si="25"/>
        <v>0</v>
      </c>
      <c r="O178" s="234"/>
      <c r="P178" s="234"/>
      <c r="Q178" s="234"/>
      <c r="R178" s="129"/>
      <c r="T178" s="159" t="s">
        <v>5</v>
      </c>
      <c r="U178" s="43" t="s">
        <v>44</v>
      </c>
      <c r="V178" s="35"/>
      <c r="W178" s="160">
        <f t="shared" si="26"/>
        <v>0</v>
      </c>
      <c r="X178" s="160">
        <v>2.45329</v>
      </c>
      <c r="Y178" s="160">
        <f t="shared" si="27"/>
        <v>6.1332249999999995</v>
      </c>
      <c r="Z178" s="160">
        <v>0</v>
      </c>
      <c r="AA178" s="161">
        <f t="shared" si="28"/>
        <v>0</v>
      </c>
      <c r="AR178" s="17" t="s">
        <v>160</v>
      </c>
      <c r="AT178" s="17" t="s">
        <v>156</v>
      </c>
      <c r="AU178" s="17" t="s">
        <v>99</v>
      </c>
      <c r="AY178" s="17" t="s">
        <v>155</v>
      </c>
      <c r="BE178" s="100">
        <f t="shared" si="29"/>
        <v>0</v>
      </c>
      <c r="BF178" s="100">
        <f t="shared" si="30"/>
        <v>0</v>
      </c>
      <c r="BG178" s="100">
        <f t="shared" si="31"/>
        <v>0</v>
      </c>
      <c r="BH178" s="100">
        <f t="shared" si="32"/>
        <v>0</v>
      </c>
      <c r="BI178" s="100">
        <f t="shared" si="33"/>
        <v>0</v>
      </c>
      <c r="BJ178" s="17" t="s">
        <v>9</v>
      </c>
      <c r="BK178" s="100">
        <f t="shared" si="34"/>
        <v>0</v>
      </c>
      <c r="BL178" s="17" t="s">
        <v>160</v>
      </c>
      <c r="BM178" s="17" t="s">
        <v>284</v>
      </c>
    </row>
    <row r="179" spans="2:65" s="1" customFormat="1" ht="31.5" customHeight="1">
      <c r="B179" s="126"/>
      <c r="C179" s="155" t="s">
        <v>285</v>
      </c>
      <c r="D179" s="155" t="s">
        <v>156</v>
      </c>
      <c r="E179" s="156" t="s">
        <v>286</v>
      </c>
      <c r="F179" s="233" t="s">
        <v>287</v>
      </c>
      <c r="G179" s="233"/>
      <c r="H179" s="233"/>
      <c r="I179" s="233"/>
      <c r="J179" s="157" t="s">
        <v>159</v>
      </c>
      <c r="K179" s="158">
        <v>1</v>
      </c>
      <c r="L179" s="223">
        <v>0</v>
      </c>
      <c r="M179" s="223"/>
      <c r="N179" s="234">
        <f t="shared" si="25"/>
        <v>0</v>
      </c>
      <c r="O179" s="234"/>
      <c r="P179" s="234"/>
      <c r="Q179" s="234"/>
      <c r="R179" s="129"/>
      <c r="T179" s="159" t="s">
        <v>5</v>
      </c>
      <c r="U179" s="43" t="s">
        <v>44</v>
      </c>
      <c r="V179" s="35"/>
      <c r="W179" s="160">
        <f t="shared" si="26"/>
        <v>0</v>
      </c>
      <c r="X179" s="160">
        <v>2.2563399999999998</v>
      </c>
      <c r="Y179" s="160">
        <f t="shared" si="27"/>
        <v>2.2563399999999998</v>
      </c>
      <c r="Z179" s="160">
        <v>0</v>
      </c>
      <c r="AA179" s="161">
        <f t="shared" si="28"/>
        <v>0</v>
      </c>
      <c r="AR179" s="17" t="s">
        <v>160</v>
      </c>
      <c r="AT179" s="17" t="s">
        <v>156</v>
      </c>
      <c r="AU179" s="17" t="s">
        <v>99</v>
      </c>
      <c r="AY179" s="17" t="s">
        <v>155</v>
      </c>
      <c r="BE179" s="100">
        <f t="shared" si="29"/>
        <v>0</v>
      </c>
      <c r="BF179" s="100">
        <f t="shared" si="30"/>
        <v>0</v>
      </c>
      <c r="BG179" s="100">
        <f t="shared" si="31"/>
        <v>0</v>
      </c>
      <c r="BH179" s="100">
        <f t="shared" si="32"/>
        <v>0</v>
      </c>
      <c r="BI179" s="100">
        <f t="shared" si="33"/>
        <v>0</v>
      </c>
      <c r="BJ179" s="17" t="s">
        <v>9</v>
      </c>
      <c r="BK179" s="100">
        <f t="shared" si="34"/>
        <v>0</v>
      </c>
      <c r="BL179" s="17" t="s">
        <v>160</v>
      </c>
      <c r="BM179" s="17" t="s">
        <v>288</v>
      </c>
    </row>
    <row r="180" spans="2:65" s="1" customFormat="1" ht="31.5" customHeight="1">
      <c r="B180" s="126"/>
      <c r="C180" s="155" t="s">
        <v>289</v>
      </c>
      <c r="D180" s="155" t="s">
        <v>156</v>
      </c>
      <c r="E180" s="156" t="s">
        <v>290</v>
      </c>
      <c r="F180" s="233" t="s">
        <v>291</v>
      </c>
      <c r="G180" s="233"/>
      <c r="H180" s="233"/>
      <c r="I180" s="233"/>
      <c r="J180" s="157" t="s">
        <v>159</v>
      </c>
      <c r="K180" s="158">
        <v>2.5</v>
      </c>
      <c r="L180" s="223">
        <v>0</v>
      </c>
      <c r="M180" s="223"/>
      <c r="N180" s="234">
        <f t="shared" si="25"/>
        <v>0</v>
      </c>
      <c r="O180" s="234"/>
      <c r="P180" s="234"/>
      <c r="Q180" s="234"/>
      <c r="R180" s="129"/>
      <c r="T180" s="159" t="s">
        <v>5</v>
      </c>
      <c r="U180" s="43" t="s">
        <v>44</v>
      </c>
      <c r="V180" s="35"/>
      <c r="W180" s="160">
        <f t="shared" si="26"/>
        <v>0</v>
      </c>
      <c r="X180" s="160">
        <v>0</v>
      </c>
      <c r="Y180" s="160">
        <f t="shared" si="27"/>
        <v>0</v>
      </c>
      <c r="Z180" s="160">
        <v>0</v>
      </c>
      <c r="AA180" s="161">
        <f t="shared" si="28"/>
        <v>0</v>
      </c>
      <c r="AR180" s="17" t="s">
        <v>160</v>
      </c>
      <c r="AT180" s="17" t="s">
        <v>156</v>
      </c>
      <c r="AU180" s="17" t="s">
        <v>99</v>
      </c>
      <c r="AY180" s="17" t="s">
        <v>155</v>
      </c>
      <c r="BE180" s="100">
        <f t="shared" si="29"/>
        <v>0</v>
      </c>
      <c r="BF180" s="100">
        <f t="shared" si="30"/>
        <v>0</v>
      </c>
      <c r="BG180" s="100">
        <f t="shared" si="31"/>
        <v>0</v>
      </c>
      <c r="BH180" s="100">
        <f t="shared" si="32"/>
        <v>0</v>
      </c>
      <c r="BI180" s="100">
        <f t="shared" si="33"/>
        <v>0</v>
      </c>
      <c r="BJ180" s="17" t="s">
        <v>9</v>
      </c>
      <c r="BK180" s="100">
        <f t="shared" si="34"/>
        <v>0</v>
      </c>
      <c r="BL180" s="17" t="s">
        <v>160</v>
      </c>
      <c r="BM180" s="17" t="s">
        <v>292</v>
      </c>
    </row>
    <row r="181" spans="2:65" s="1" customFormat="1" ht="31.5" customHeight="1">
      <c r="B181" s="126"/>
      <c r="C181" s="155" t="s">
        <v>293</v>
      </c>
      <c r="D181" s="155" t="s">
        <v>156</v>
      </c>
      <c r="E181" s="156" t="s">
        <v>294</v>
      </c>
      <c r="F181" s="233" t="s">
        <v>295</v>
      </c>
      <c r="G181" s="233"/>
      <c r="H181" s="233"/>
      <c r="I181" s="233"/>
      <c r="J181" s="157" t="s">
        <v>159</v>
      </c>
      <c r="K181" s="158">
        <v>2.5</v>
      </c>
      <c r="L181" s="223">
        <v>0</v>
      </c>
      <c r="M181" s="223"/>
      <c r="N181" s="234">
        <f t="shared" si="25"/>
        <v>0</v>
      </c>
      <c r="O181" s="234"/>
      <c r="P181" s="234"/>
      <c r="Q181" s="234"/>
      <c r="R181" s="129"/>
      <c r="T181" s="159" t="s">
        <v>5</v>
      </c>
      <c r="U181" s="43" t="s">
        <v>44</v>
      </c>
      <c r="V181" s="35"/>
      <c r="W181" s="160">
        <f t="shared" si="26"/>
        <v>0</v>
      </c>
      <c r="X181" s="160">
        <v>0</v>
      </c>
      <c r="Y181" s="160">
        <f t="shared" si="27"/>
        <v>0</v>
      </c>
      <c r="Z181" s="160">
        <v>0</v>
      </c>
      <c r="AA181" s="161">
        <f t="shared" si="28"/>
        <v>0</v>
      </c>
      <c r="AR181" s="17" t="s">
        <v>160</v>
      </c>
      <c r="AT181" s="17" t="s">
        <v>156</v>
      </c>
      <c r="AU181" s="17" t="s">
        <v>99</v>
      </c>
      <c r="AY181" s="17" t="s">
        <v>155</v>
      </c>
      <c r="BE181" s="100">
        <f t="shared" si="29"/>
        <v>0</v>
      </c>
      <c r="BF181" s="100">
        <f t="shared" si="30"/>
        <v>0</v>
      </c>
      <c r="BG181" s="100">
        <f t="shared" si="31"/>
        <v>0</v>
      </c>
      <c r="BH181" s="100">
        <f t="shared" si="32"/>
        <v>0</v>
      </c>
      <c r="BI181" s="100">
        <f t="shared" si="33"/>
        <v>0</v>
      </c>
      <c r="BJ181" s="17" t="s">
        <v>9</v>
      </c>
      <c r="BK181" s="100">
        <f t="shared" si="34"/>
        <v>0</v>
      </c>
      <c r="BL181" s="17" t="s">
        <v>160</v>
      </c>
      <c r="BM181" s="17" t="s">
        <v>296</v>
      </c>
    </row>
    <row r="182" spans="2:65" s="1" customFormat="1" ht="44.25" customHeight="1">
      <c r="B182" s="126"/>
      <c r="C182" s="155" t="s">
        <v>297</v>
      </c>
      <c r="D182" s="155" t="s">
        <v>156</v>
      </c>
      <c r="E182" s="156" t="s">
        <v>298</v>
      </c>
      <c r="F182" s="233" t="s">
        <v>299</v>
      </c>
      <c r="G182" s="233"/>
      <c r="H182" s="233"/>
      <c r="I182" s="233"/>
      <c r="J182" s="157" t="s">
        <v>159</v>
      </c>
      <c r="K182" s="158">
        <v>2.5</v>
      </c>
      <c r="L182" s="223">
        <v>0</v>
      </c>
      <c r="M182" s="223"/>
      <c r="N182" s="234">
        <f t="shared" si="25"/>
        <v>0</v>
      </c>
      <c r="O182" s="234"/>
      <c r="P182" s="234"/>
      <c r="Q182" s="234"/>
      <c r="R182" s="129"/>
      <c r="T182" s="159" t="s">
        <v>5</v>
      </c>
      <c r="U182" s="43" t="s">
        <v>44</v>
      </c>
      <c r="V182" s="35"/>
      <c r="W182" s="160">
        <f t="shared" si="26"/>
        <v>0</v>
      </c>
      <c r="X182" s="160">
        <v>3.5349999999999999E-2</v>
      </c>
      <c r="Y182" s="160">
        <f t="shared" si="27"/>
        <v>8.8374999999999995E-2</v>
      </c>
      <c r="Z182" s="160">
        <v>0</v>
      </c>
      <c r="AA182" s="161">
        <f t="shared" si="28"/>
        <v>0</v>
      </c>
      <c r="AR182" s="17" t="s">
        <v>160</v>
      </c>
      <c r="AT182" s="17" t="s">
        <v>156</v>
      </c>
      <c r="AU182" s="17" t="s">
        <v>99</v>
      </c>
      <c r="AY182" s="17" t="s">
        <v>155</v>
      </c>
      <c r="BE182" s="100">
        <f t="shared" si="29"/>
        <v>0</v>
      </c>
      <c r="BF182" s="100">
        <f t="shared" si="30"/>
        <v>0</v>
      </c>
      <c r="BG182" s="100">
        <f t="shared" si="31"/>
        <v>0</v>
      </c>
      <c r="BH182" s="100">
        <f t="shared" si="32"/>
        <v>0</v>
      </c>
      <c r="BI182" s="100">
        <f t="shared" si="33"/>
        <v>0</v>
      </c>
      <c r="BJ182" s="17" t="s">
        <v>9</v>
      </c>
      <c r="BK182" s="100">
        <f t="shared" si="34"/>
        <v>0</v>
      </c>
      <c r="BL182" s="17" t="s">
        <v>160</v>
      </c>
      <c r="BM182" s="17" t="s">
        <v>300</v>
      </c>
    </row>
    <row r="183" spans="2:65" s="1" customFormat="1" ht="31.5" customHeight="1">
      <c r="B183" s="126"/>
      <c r="C183" s="155" t="s">
        <v>301</v>
      </c>
      <c r="D183" s="155" t="s">
        <v>156</v>
      </c>
      <c r="E183" s="156" t="s">
        <v>302</v>
      </c>
      <c r="F183" s="233" t="s">
        <v>303</v>
      </c>
      <c r="G183" s="233"/>
      <c r="H183" s="233"/>
      <c r="I183" s="233"/>
      <c r="J183" s="157" t="s">
        <v>204</v>
      </c>
      <c r="K183" s="158">
        <v>1.5</v>
      </c>
      <c r="L183" s="223">
        <v>0</v>
      </c>
      <c r="M183" s="223"/>
      <c r="N183" s="234">
        <f t="shared" si="25"/>
        <v>0</v>
      </c>
      <c r="O183" s="234"/>
      <c r="P183" s="234"/>
      <c r="Q183" s="234"/>
      <c r="R183" s="129"/>
      <c r="T183" s="159" t="s">
        <v>5</v>
      </c>
      <c r="U183" s="43" t="s">
        <v>44</v>
      </c>
      <c r="V183" s="35"/>
      <c r="W183" s="160">
        <f t="shared" si="26"/>
        <v>0</v>
      </c>
      <c r="X183" s="160">
        <v>6.1199999999999997E-2</v>
      </c>
      <c r="Y183" s="160">
        <f t="shared" si="27"/>
        <v>9.1799999999999993E-2</v>
      </c>
      <c r="Z183" s="160">
        <v>0</v>
      </c>
      <c r="AA183" s="161">
        <f t="shared" si="28"/>
        <v>0</v>
      </c>
      <c r="AR183" s="17" t="s">
        <v>160</v>
      </c>
      <c r="AT183" s="17" t="s">
        <v>156</v>
      </c>
      <c r="AU183" s="17" t="s">
        <v>99</v>
      </c>
      <c r="AY183" s="17" t="s">
        <v>155</v>
      </c>
      <c r="BE183" s="100">
        <f t="shared" si="29"/>
        <v>0</v>
      </c>
      <c r="BF183" s="100">
        <f t="shared" si="30"/>
        <v>0</v>
      </c>
      <c r="BG183" s="100">
        <f t="shared" si="31"/>
        <v>0</v>
      </c>
      <c r="BH183" s="100">
        <f t="shared" si="32"/>
        <v>0</v>
      </c>
      <c r="BI183" s="100">
        <f t="shared" si="33"/>
        <v>0</v>
      </c>
      <c r="BJ183" s="17" t="s">
        <v>9</v>
      </c>
      <c r="BK183" s="100">
        <f t="shared" si="34"/>
        <v>0</v>
      </c>
      <c r="BL183" s="17" t="s">
        <v>160</v>
      </c>
      <c r="BM183" s="17" t="s">
        <v>304</v>
      </c>
    </row>
    <row r="184" spans="2:65" s="1" customFormat="1" ht="22.5" customHeight="1">
      <c r="B184" s="126"/>
      <c r="C184" s="155" t="s">
        <v>305</v>
      </c>
      <c r="D184" s="155" t="s">
        <v>156</v>
      </c>
      <c r="E184" s="156" t="s">
        <v>306</v>
      </c>
      <c r="F184" s="233" t="s">
        <v>307</v>
      </c>
      <c r="G184" s="233"/>
      <c r="H184" s="233"/>
      <c r="I184" s="233"/>
      <c r="J184" s="157" t="s">
        <v>159</v>
      </c>
      <c r="K184" s="158">
        <v>11</v>
      </c>
      <c r="L184" s="223">
        <v>0</v>
      </c>
      <c r="M184" s="223"/>
      <c r="N184" s="234">
        <f t="shared" si="25"/>
        <v>0</v>
      </c>
      <c r="O184" s="234"/>
      <c r="P184" s="234"/>
      <c r="Q184" s="234"/>
      <c r="R184" s="129"/>
      <c r="T184" s="159" t="s">
        <v>5</v>
      </c>
      <c r="U184" s="43" t="s">
        <v>44</v>
      </c>
      <c r="V184" s="35"/>
      <c r="W184" s="160">
        <f t="shared" si="26"/>
        <v>0</v>
      </c>
      <c r="X184" s="160">
        <v>1.837</v>
      </c>
      <c r="Y184" s="160">
        <f t="shared" si="27"/>
        <v>20.207000000000001</v>
      </c>
      <c r="Z184" s="160">
        <v>0</v>
      </c>
      <c r="AA184" s="161">
        <f t="shared" si="28"/>
        <v>0</v>
      </c>
      <c r="AR184" s="17" t="s">
        <v>160</v>
      </c>
      <c r="AT184" s="17" t="s">
        <v>156</v>
      </c>
      <c r="AU184" s="17" t="s">
        <v>99</v>
      </c>
      <c r="AY184" s="17" t="s">
        <v>155</v>
      </c>
      <c r="BE184" s="100">
        <f t="shared" si="29"/>
        <v>0</v>
      </c>
      <c r="BF184" s="100">
        <f t="shared" si="30"/>
        <v>0</v>
      </c>
      <c r="BG184" s="100">
        <f t="shared" si="31"/>
        <v>0</v>
      </c>
      <c r="BH184" s="100">
        <f t="shared" si="32"/>
        <v>0</v>
      </c>
      <c r="BI184" s="100">
        <f t="shared" si="33"/>
        <v>0</v>
      </c>
      <c r="BJ184" s="17" t="s">
        <v>9</v>
      </c>
      <c r="BK184" s="100">
        <f t="shared" si="34"/>
        <v>0</v>
      </c>
      <c r="BL184" s="17" t="s">
        <v>160</v>
      </c>
      <c r="BM184" s="17" t="s">
        <v>308</v>
      </c>
    </row>
    <row r="185" spans="2:65" s="9" customFormat="1" ht="29.85" customHeight="1">
      <c r="B185" s="144"/>
      <c r="C185" s="145"/>
      <c r="D185" s="154" t="s">
        <v>113</v>
      </c>
      <c r="E185" s="154"/>
      <c r="F185" s="154"/>
      <c r="G185" s="154"/>
      <c r="H185" s="154"/>
      <c r="I185" s="154"/>
      <c r="J185" s="154"/>
      <c r="K185" s="154"/>
      <c r="L185" s="154"/>
      <c r="M185" s="154"/>
      <c r="N185" s="217">
        <f>BK185</f>
        <v>0</v>
      </c>
      <c r="O185" s="218"/>
      <c r="P185" s="218"/>
      <c r="Q185" s="218"/>
      <c r="R185" s="147"/>
      <c r="T185" s="148"/>
      <c r="U185" s="145"/>
      <c r="V185" s="145"/>
      <c r="W185" s="149">
        <f>SUM(W186:W205)</f>
        <v>0</v>
      </c>
      <c r="X185" s="145"/>
      <c r="Y185" s="149">
        <f>SUM(Y186:Y205)</f>
        <v>1.205E-2</v>
      </c>
      <c r="Z185" s="145"/>
      <c r="AA185" s="150">
        <f>SUM(AA186:AA205)</f>
        <v>24.26650900000001</v>
      </c>
      <c r="AR185" s="151" t="s">
        <v>9</v>
      </c>
      <c r="AT185" s="152" t="s">
        <v>78</v>
      </c>
      <c r="AU185" s="152" t="s">
        <v>9</v>
      </c>
      <c r="AY185" s="151" t="s">
        <v>155</v>
      </c>
      <c r="BK185" s="153">
        <f>SUM(BK186:BK205)</f>
        <v>0</v>
      </c>
    </row>
    <row r="186" spans="2:65" s="1" customFormat="1" ht="44.25" customHeight="1">
      <c r="B186" s="126"/>
      <c r="C186" s="155" t="s">
        <v>309</v>
      </c>
      <c r="D186" s="155" t="s">
        <v>156</v>
      </c>
      <c r="E186" s="156" t="s">
        <v>310</v>
      </c>
      <c r="F186" s="233" t="s">
        <v>311</v>
      </c>
      <c r="G186" s="233"/>
      <c r="H186" s="233"/>
      <c r="I186" s="233"/>
      <c r="J186" s="157" t="s">
        <v>204</v>
      </c>
      <c r="K186" s="158">
        <v>45</v>
      </c>
      <c r="L186" s="223">
        <v>0</v>
      </c>
      <c r="M186" s="223"/>
      <c r="N186" s="234">
        <f t="shared" ref="N186:N205" si="35">ROUND(L186*K186,0)</f>
        <v>0</v>
      </c>
      <c r="O186" s="234"/>
      <c r="P186" s="234"/>
      <c r="Q186" s="234"/>
      <c r="R186" s="129"/>
      <c r="T186" s="159" t="s">
        <v>5</v>
      </c>
      <c r="U186" s="43" t="s">
        <v>44</v>
      </c>
      <c r="V186" s="35"/>
      <c r="W186" s="160">
        <f t="shared" ref="W186:W205" si="36">V186*K186</f>
        <v>0</v>
      </c>
      <c r="X186" s="160">
        <v>2.1000000000000001E-4</v>
      </c>
      <c r="Y186" s="160">
        <f t="shared" ref="Y186:Y205" si="37">X186*K186</f>
        <v>9.4500000000000001E-3</v>
      </c>
      <c r="Z186" s="160">
        <v>0</v>
      </c>
      <c r="AA186" s="161">
        <f t="shared" ref="AA186:AA205" si="38">Z186*K186</f>
        <v>0</v>
      </c>
      <c r="AR186" s="17" t="s">
        <v>160</v>
      </c>
      <c r="AT186" s="17" t="s">
        <v>156</v>
      </c>
      <c r="AU186" s="17" t="s">
        <v>99</v>
      </c>
      <c r="AY186" s="17" t="s">
        <v>155</v>
      </c>
      <c r="BE186" s="100">
        <f t="shared" ref="BE186:BE205" si="39">IF(U186="základní",N186,0)</f>
        <v>0</v>
      </c>
      <c r="BF186" s="100">
        <f t="shared" ref="BF186:BF205" si="40">IF(U186="snížená",N186,0)</f>
        <v>0</v>
      </c>
      <c r="BG186" s="100">
        <f t="shared" ref="BG186:BG205" si="41">IF(U186="zákl. přenesená",N186,0)</f>
        <v>0</v>
      </c>
      <c r="BH186" s="100">
        <f t="shared" ref="BH186:BH205" si="42">IF(U186="sníž. přenesená",N186,0)</f>
        <v>0</v>
      </c>
      <c r="BI186" s="100">
        <f t="shared" ref="BI186:BI205" si="43">IF(U186="nulová",N186,0)</f>
        <v>0</v>
      </c>
      <c r="BJ186" s="17" t="s">
        <v>9</v>
      </c>
      <c r="BK186" s="100">
        <f t="shared" ref="BK186:BK205" si="44">ROUND(L186*K186,0)</f>
        <v>0</v>
      </c>
      <c r="BL186" s="17" t="s">
        <v>160</v>
      </c>
      <c r="BM186" s="17" t="s">
        <v>312</v>
      </c>
    </row>
    <row r="187" spans="2:65" s="1" customFormat="1" ht="31.5" customHeight="1">
      <c r="B187" s="126"/>
      <c r="C187" s="155" t="s">
        <v>313</v>
      </c>
      <c r="D187" s="155" t="s">
        <v>156</v>
      </c>
      <c r="E187" s="156" t="s">
        <v>314</v>
      </c>
      <c r="F187" s="233" t="s">
        <v>315</v>
      </c>
      <c r="G187" s="233"/>
      <c r="H187" s="233"/>
      <c r="I187" s="233"/>
      <c r="J187" s="157" t="s">
        <v>204</v>
      </c>
      <c r="K187" s="158">
        <v>65</v>
      </c>
      <c r="L187" s="223">
        <v>0</v>
      </c>
      <c r="M187" s="223"/>
      <c r="N187" s="234">
        <f t="shared" si="35"/>
        <v>0</v>
      </c>
      <c r="O187" s="234"/>
      <c r="P187" s="234"/>
      <c r="Q187" s="234"/>
      <c r="R187" s="129"/>
      <c r="T187" s="159" t="s">
        <v>5</v>
      </c>
      <c r="U187" s="43" t="s">
        <v>44</v>
      </c>
      <c r="V187" s="35"/>
      <c r="W187" s="160">
        <f t="shared" si="36"/>
        <v>0</v>
      </c>
      <c r="X187" s="160">
        <v>4.0000000000000003E-5</v>
      </c>
      <c r="Y187" s="160">
        <f t="shared" si="37"/>
        <v>2.6000000000000003E-3</v>
      </c>
      <c r="Z187" s="160">
        <v>0</v>
      </c>
      <c r="AA187" s="161">
        <f t="shared" si="38"/>
        <v>0</v>
      </c>
      <c r="AR187" s="17" t="s">
        <v>160</v>
      </c>
      <c r="AT187" s="17" t="s">
        <v>156</v>
      </c>
      <c r="AU187" s="17" t="s">
        <v>99</v>
      </c>
      <c r="AY187" s="17" t="s">
        <v>155</v>
      </c>
      <c r="BE187" s="100">
        <f t="shared" si="39"/>
        <v>0</v>
      </c>
      <c r="BF187" s="100">
        <f t="shared" si="40"/>
        <v>0</v>
      </c>
      <c r="BG187" s="100">
        <f t="shared" si="41"/>
        <v>0</v>
      </c>
      <c r="BH187" s="100">
        <f t="shared" si="42"/>
        <v>0</v>
      </c>
      <c r="BI187" s="100">
        <f t="shared" si="43"/>
        <v>0</v>
      </c>
      <c r="BJ187" s="17" t="s">
        <v>9</v>
      </c>
      <c r="BK187" s="100">
        <f t="shared" si="44"/>
        <v>0</v>
      </c>
      <c r="BL187" s="17" t="s">
        <v>160</v>
      </c>
      <c r="BM187" s="17" t="s">
        <v>316</v>
      </c>
    </row>
    <row r="188" spans="2:65" s="1" customFormat="1" ht="31.5" customHeight="1">
      <c r="B188" s="126"/>
      <c r="C188" s="155" t="s">
        <v>317</v>
      </c>
      <c r="D188" s="155" t="s">
        <v>156</v>
      </c>
      <c r="E188" s="156" t="s">
        <v>318</v>
      </c>
      <c r="F188" s="233" t="s">
        <v>319</v>
      </c>
      <c r="G188" s="233"/>
      <c r="H188" s="233"/>
      <c r="I188" s="233"/>
      <c r="J188" s="157" t="s">
        <v>204</v>
      </c>
      <c r="K188" s="158">
        <v>8.3450000000000006</v>
      </c>
      <c r="L188" s="223">
        <v>0</v>
      </c>
      <c r="M188" s="223"/>
      <c r="N188" s="234">
        <f t="shared" si="35"/>
        <v>0</v>
      </c>
      <c r="O188" s="234"/>
      <c r="P188" s="234"/>
      <c r="Q188" s="234"/>
      <c r="R188" s="129"/>
      <c r="T188" s="159" t="s">
        <v>5</v>
      </c>
      <c r="U188" s="43" t="s">
        <v>44</v>
      </c>
      <c r="V188" s="35"/>
      <c r="W188" s="160">
        <f t="shared" si="36"/>
        <v>0</v>
      </c>
      <c r="X188" s="160">
        <v>0</v>
      </c>
      <c r="Y188" s="160">
        <f t="shared" si="37"/>
        <v>0</v>
      </c>
      <c r="Z188" s="160">
        <v>0.26100000000000001</v>
      </c>
      <c r="AA188" s="161">
        <f t="shared" si="38"/>
        <v>2.1780450000000005</v>
      </c>
      <c r="AR188" s="17" t="s">
        <v>160</v>
      </c>
      <c r="AT188" s="17" t="s">
        <v>156</v>
      </c>
      <c r="AU188" s="17" t="s">
        <v>99</v>
      </c>
      <c r="AY188" s="17" t="s">
        <v>155</v>
      </c>
      <c r="BE188" s="100">
        <f t="shared" si="39"/>
        <v>0</v>
      </c>
      <c r="BF188" s="100">
        <f t="shared" si="40"/>
        <v>0</v>
      </c>
      <c r="BG188" s="100">
        <f t="shared" si="41"/>
        <v>0</v>
      </c>
      <c r="BH188" s="100">
        <f t="shared" si="42"/>
        <v>0</v>
      </c>
      <c r="BI188" s="100">
        <f t="shared" si="43"/>
        <v>0</v>
      </c>
      <c r="BJ188" s="17" t="s">
        <v>9</v>
      </c>
      <c r="BK188" s="100">
        <f t="shared" si="44"/>
        <v>0</v>
      </c>
      <c r="BL188" s="17" t="s">
        <v>160</v>
      </c>
      <c r="BM188" s="17" t="s">
        <v>320</v>
      </c>
    </row>
    <row r="189" spans="2:65" s="1" customFormat="1" ht="22.5" customHeight="1">
      <c r="B189" s="126"/>
      <c r="C189" s="155" t="s">
        <v>321</v>
      </c>
      <c r="D189" s="155" t="s">
        <v>156</v>
      </c>
      <c r="E189" s="156" t="s">
        <v>322</v>
      </c>
      <c r="F189" s="233" t="s">
        <v>323</v>
      </c>
      <c r="G189" s="233"/>
      <c r="H189" s="233"/>
      <c r="I189" s="233"/>
      <c r="J189" s="157" t="s">
        <v>204</v>
      </c>
      <c r="K189" s="158">
        <v>14.31</v>
      </c>
      <c r="L189" s="223">
        <v>0</v>
      </c>
      <c r="M189" s="223"/>
      <c r="N189" s="234">
        <f t="shared" si="35"/>
        <v>0</v>
      </c>
      <c r="O189" s="234"/>
      <c r="P189" s="234"/>
      <c r="Q189" s="234"/>
      <c r="R189" s="129"/>
      <c r="T189" s="159" t="s">
        <v>5</v>
      </c>
      <c r="U189" s="43" t="s">
        <v>44</v>
      </c>
      <c r="V189" s="35"/>
      <c r="W189" s="160">
        <f t="shared" si="36"/>
        <v>0</v>
      </c>
      <c r="X189" s="160">
        <v>0</v>
      </c>
      <c r="Y189" s="160">
        <f t="shared" si="37"/>
        <v>0</v>
      </c>
      <c r="Z189" s="160">
        <v>0.432</v>
      </c>
      <c r="AA189" s="161">
        <f t="shared" si="38"/>
        <v>6.1819199999999999</v>
      </c>
      <c r="AR189" s="17" t="s">
        <v>160</v>
      </c>
      <c r="AT189" s="17" t="s">
        <v>156</v>
      </c>
      <c r="AU189" s="17" t="s">
        <v>99</v>
      </c>
      <c r="AY189" s="17" t="s">
        <v>155</v>
      </c>
      <c r="BE189" s="100">
        <f t="shared" si="39"/>
        <v>0</v>
      </c>
      <c r="BF189" s="100">
        <f t="shared" si="40"/>
        <v>0</v>
      </c>
      <c r="BG189" s="100">
        <f t="shared" si="41"/>
        <v>0</v>
      </c>
      <c r="BH189" s="100">
        <f t="shared" si="42"/>
        <v>0</v>
      </c>
      <c r="BI189" s="100">
        <f t="shared" si="43"/>
        <v>0</v>
      </c>
      <c r="BJ189" s="17" t="s">
        <v>9</v>
      </c>
      <c r="BK189" s="100">
        <f t="shared" si="44"/>
        <v>0</v>
      </c>
      <c r="BL189" s="17" t="s">
        <v>160</v>
      </c>
      <c r="BM189" s="17" t="s">
        <v>324</v>
      </c>
    </row>
    <row r="190" spans="2:65" s="1" customFormat="1" ht="31.5" customHeight="1">
      <c r="B190" s="126"/>
      <c r="C190" s="155" t="s">
        <v>325</v>
      </c>
      <c r="D190" s="155" t="s">
        <v>156</v>
      </c>
      <c r="E190" s="156" t="s">
        <v>326</v>
      </c>
      <c r="F190" s="233" t="s">
        <v>327</v>
      </c>
      <c r="G190" s="233"/>
      <c r="H190" s="233"/>
      <c r="I190" s="233"/>
      <c r="J190" s="157" t="s">
        <v>159</v>
      </c>
      <c r="K190" s="158">
        <v>0.126</v>
      </c>
      <c r="L190" s="223">
        <v>0</v>
      </c>
      <c r="M190" s="223"/>
      <c r="N190" s="234">
        <f t="shared" si="35"/>
        <v>0</v>
      </c>
      <c r="O190" s="234"/>
      <c r="P190" s="234"/>
      <c r="Q190" s="234"/>
      <c r="R190" s="129"/>
      <c r="T190" s="159" t="s">
        <v>5</v>
      </c>
      <c r="U190" s="43" t="s">
        <v>44</v>
      </c>
      <c r="V190" s="35"/>
      <c r="W190" s="160">
        <f t="shared" si="36"/>
        <v>0</v>
      </c>
      <c r="X190" s="160">
        <v>0</v>
      </c>
      <c r="Y190" s="160">
        <f t="shared" si="37"/>
        <v>0</v>
      </c>
      <c r="Z190" s="160">
        <v>2.2000000000000002</v>
      </c>
      <c r="AA190" s="161">
        <f t="shared" si="38"/>
        <v>0.2772</v>
      </c>
      <c r="AR190" s="17" t="s">
        <v>160</v>
      </c>
      <c r="AT190" s="17" t="s">
        <v>156</v>
      </c>
      <c r="AU190" s="17" t="s">
        <v>99</v>
      </c>
      <c r="AY190" s="17" t="s">
        <v>155</v>
      </c>
      <c r="BE190" s="100">
        <f t="shared" si="39"/>
        <v>0</v>
      </c>
      <c r="BF190" s="100">
        <f t="shared" si="40"/>
        <v>0</v>
      </c>
      <c r="BG190" s="100">
        <f t="shared" si="41"/>
        <v>0</v>
      </c>
      <c r="BH190" s="100">
        <f t="shared" si="42"/>
        <v>0</v>
      </c>
      <c r="BI190" s="100">
        <f t="shared" si="43"/>
        <v>0</v>
      </c>
      <c r="BJ190" s="17" t="s">
        <v>9</v>
      </c>
      <c r="BK190" s="100">
        <f t="shared" si="44"/>
        <v>0</v>
      </c>
      <c r="BL190" s="17" t="s">
        <v>160</v>
      </c>
      <c r="BM190" s="17" t="s">
        <v>328</v>
      </c>
    </row>
    <row r="191" spans="2:65" s="1" customFormat="1" ht="31.5" customHeight="1">
      <c r="B191" s="126"/>
      <c r="C191" s="155" t="s">
        <v>329</v>
      </c>
      <c r="D191" s="155" t="s">
        <v>156</v>
      </c>
      <c r="E191" s="156" t="s">
        <v>330</v>
      </c>
      <c r="F191" s="233" t="s">
        <v>331</v>
      </c>
      <c r="G191" s="233"/>
      <c r="H191" s="233"/>
      <c r="I191" s="233"/>
      <c r="J191" s="157" t="s">
        <v>159</v>
      </c>
      <c r="K191" s="158">
        <v>4.1369999999999996</v>
      </c>
      <c r="L191" s="223">
        <v>0</v>
      </c>
      <c r="M191" s="223"/>
      <c r="N191" s="234">
        <f t="shared" si="35"/>
        <v>0</v>
      </c>
      <c r="O191" s="234"/>
      <c r="P191" s="234"/>
      <c r="Q191" s="234"/>
      <c r="R191" s="129"/>
      <c r="T191" s="159" t="s">
        <v>5</v>
      </c>
      <c r="U191" s="43" t="s">
        <v>44</v>
      </c>
      <c r="V191" s="35"/>
      <c r="W191" s="160">
        <f t="shared" si="36"/>
        <v>0</v>
      </c>
      <c r="X191" s="160">
        <v>0</v>
      </c>
      <c r="Y191" s="160">
        <f t="shared" si="37"/>
        <v>0</v>
      </c>
      <c r="Z191" s="160">
        <v>2.2000000000000002</v>
      </c>
      <c r="AA191" s="161">
        <f t="shared" si="38"/>
        <v>9.1013999999999999</v>
      </c>
      <c r="AR191" s="17" t="s">
        <v>160</v>
      </c>
      <c r="AT191" s="17" t="s">
        <v>156</v>
      </c>
      <c r="AU191" s="17" t="s">
        <v>99</v>
      </c>
      <c r="AY191" s="17" t="s">
        <v>155</v>
      </c>
      <c r="BE191" s="100">
        <f t="shared" si="39"/>
        <v>0</v>
      </c>
      <c r="BF191" s="100">
        <f t="shared" si="40"/>
        <v>0</v>
      </c>
      <c r="BG191" s="100">
        <f t="shared" si="41"/>
        <v>0</v>
      </c>
      <c r="BH191" s="100">
        <f t="shared" si="42"/>
        <v>0</v>
      </c>
      <c r="BI191" s="100">
        <f t="shared" si="43"/>
        <v>0</v>
      </c>
      <c r="BJ191" s="17" t="s">
        <v>9</v>
      </c>
      <c r="BK191" s="100">
        <f t="shared" si="44"/>
        <v>0</v>
      </c>
      <c r="BL191" s="17" t="s">
        <v>160</v>
      </c>
      <c r="BM191" s="17" t="s">
        <v>332</v>
      </c>
    </row>
    <row r="192" spans="2:65" s="1" customFormat="1" ht="31.5" customHeight="1">
      <c r="B192" s="126"/>
      <c r="C192" s="155" t="s">
        <v>333</v>
      </c>
      <c r="D192" s="155" t="s">
        <v>156</v>
      </c>
      <c r="E192" s="156" t="s">
        <v>334</v>
      </c>
      <c r="F192" s="233" t="s">
        <v>335</v>
      </c>
      <c r="G192" s="233"/>
      <c r="H192" s="233"/>
      <c r="I192" s="233"/>
      <c r="J192" s="157" t="s">
        <v>159</v>
      </c>
      <c r="K192" s="158">
        <v>0.126</v>
      </c>
      <c r="L192" s="223">
        <v>0</v>
      </c>
      <c r="M192" s="223"/>
      <c r="N192" s="234">
        <f t="shared" si="35"/>
        <v>0</v>
      </c>
      <c r="O192" s="234"/>
      <c r="P192" s="234"/>
      <c r="Q192" s="234"/>
      <c r="R192" s="129"/>
      <c r="T192" s="159" t="s">
        <v>5</v>
      </c>
      <c r="U192" s="43" t="s">
        <v>44</v>
      </c>
      <c r="V192" s="35"/>
      <c r="W192" s="160">
        <f t="shared" si="36"/>
        <v>0</v>
      </c>
      <c r="X192" s="160">
        <v>0</v>
      </c>
      <c r="Y192" s="160">
        <f t="shared" si="37"/>
        <v>0</v>
      </c>
      <c r="Z192" s="160">
        <v>4.3999999999999997E-2</v>
      </c>
      <c r="AA192" s="161">
        <f t="shared" si="38"/>
        <v>5.5439999999999994E-3</v>
      </c>
      <c r="AR192" s="17" t="s">
        <v>160</v>
      </c>
      <c r="AT192" s="17" t="s">
        <v>156</v>
      </c>
      <c r="AU192" s="17" t="s">
        <v>99</v>
      </c>
      <c r="AY192" s="17" t="s">
        <v>155</v>
      </c>
      <c r="BE192" s="100">
        <f t="shared" si="39"/>
        <v>0</v>
      </c>
      <c r="BF192" s="100">
        <f t="shared" si="40"/>
        <v>0</v>
      </c>
      <c r="BG192" s="100">
        <f t="shared" si="41"/>
        <v>0</v>
      </c>
      <c r="BH192" s="100">
        <f t="shared" si="42"/>
        <v>0</v>
      </c>
      <c r="BI192" s="100">
        <f t="shared" si="43"/>
        <v>0</v>
      </c>
      <c r="BJ192" s="17" t="s">
        <v>9</v>
      </c>
      <c r="BK192" s="100">
        <f t="shared" si="44"/>
        <v>0</v>
      </c>
      <c r="BL192" s="17" t="s">
        <v>160</v>
      </c>
      <c r="BM192" s="17" t="s">
        <v>336</v>
      </c>
    </row>
    <row r="193" spans="2:65" s="1" customFormat="1" ht="44.25" customHeight="1">
      <c r="B193" s="126"/>
      <c r="C193" s="155" t="s">
        <v>337</v>
      </c>
      <c r="D193" s="155" t="s">
        <v>156</v>
      </c>
      <c r="E193" s="156" t="s">
        <v>338</v>
      </c>
      <c r="F193" s="233" t="s">
        <v>339</v>
      </c>
      <c r="G193" s="233"/>
      <c r="H193" s="233"/>
      <c r="I193" s="233"/>
      <c r="J193" s="157" t="s">
        <v>159</v>
      </c>
      <c r="K193" s="158">
        <v>4.2</v>
      </c>
      <c r="L193" s="223">
        <v>0</v>
      </c>
      <c r="M193" s="223"/>
      <c r="N193" s="234">
        <f t="shared" si="35"/>
        <v>0</v>
      </c>
      <c r="O193" s="234"/>
      <c r="P193" s="234"/>
      <c r="Q193" s="234"/>
      <c r="R193" s="129"/>
      <c r="T193" s="159" t="s">
        <v>5</v>
      </c>
      <c r="U193" s="43" t="s">
        <v>44</v>
      </c>
      <c r="V193" s="35"/>
      <c r="W193" s="160">
        <f t="shared" si="36"/>
        <v>0</v>
      </c>
      <c r="X193" s="160">
        <v>0</v>
      </c>
      <c r="Y193" s="160">
        <f t="shared" si="37"/>
        <v>0</v>
      </c>
      <c r="Z193" s="160">
        <v>2.9000000000000001E-2</v>
      </c>
      <c r="AA193" s="161">
        <f t="shared" si="38"/>
        <v>0.12180000000000001</v>
      </c>
      <c r="AR193" s="17" t="s">
        <v>160</v>
      </c>
      <c r="AT193" s="17" t="s">
        <v>156</v>
      </c>
      <c r="AU193" s="17" t="s">
        <v>99</v>
      </c>
      <c r="AY193" s="17" t="s">
        <v>155</v>
      </c>
      <c r="BE193" s="100">
        <f t="shared" si="39"/>
        <v>0</v>
      </c>
      <c r="BF193" s="100">
        <f t="shared" si="40"/>
        <v>0</v>
      </c>
      <c r="BG193" s="100">
        <f t="shared" si="41"/>
        <v>0</v>
      </c>
      <c r="BH193" s="100">
        <f t="shared" si="42"/>
        <v>0</v>
      </c>
      <c r="BI193" s="100">
        <f t="shared" si="43"/>
        <v>0</v>
      </c>
      <c r="BJ193" s="17" t="s">
        <v>9</v>
      </c>
      <c r="BK193" s="100">
        <f t="shared" si="44"/>
        <v>0</v>
      </c>
      <c r="BL193" s="17" t="s">
        <v>160</v>
      </c>
      <c r="BM193" s="17" t="s">
        <v>340</v>
      </c>
    </row>
    <row r="194" spans="2:65" s="1" customFormat="1" ht="31.5" customHeight="1">
      <c r="B194" s="126"/>
      <c r="C194" s="155" t="s">
        <v>341</v>
      </c>
      <c r="D194" s="155" t="s">
        <v>156</v>
      </c>
      <c r="E194" s="156" t="s">
        <v>342</v>
      </c>
      <c r="F194" s="233" t="s">
        <v>343</v>
      </c>
      <c r="G194" s="233"/>
      <c r="H194" s="233"/>
      <c r="I194" s="233"/>
      <c r="J194" s="157" t="s">
        <v>204</v>
      </c>
      <c r="K194" s="158">
        <v>22.8</v>
      </c>
      <c r="L194" s="223">
        <v>0</v>
      </c>
      <c r="M194" s="223"/>
      <c r="N194" s="234">
        <f t="shared" si="35"/>
        <v>0</v>
      </c>
      <c r="O194" s="234"/>
      <c r="P194" s="234"/>
      <c r="Q194" s="234"/>
      <c r="R194" s="129"/>
      <c r="T194" s="159" t="s">
        <v>5</v>
      </c>
      <c r="U194" s="43" t="s">
        <v>44</v>
      </c>
      <c r="V194" s="35"/>
      <c r="W194" s="160">
        <f t="shared" si="36"/>
        <v>0</v>
      </c>
      <c r="X194" s="160">
        <v>0</v>
      </c>
      <c r="Y194" s="160">
        <f t="shared" si="37"/>
        <v>0</v>
      </c>
      <c r="Z194" s="160">
        <v>5.7000000000000002E-2</v>
      </c>
      <c r="AA194" s="161">
        <f t="shared" si="38"/>
        <v>1.2996000000000001</v>
      </c>
      <c r="AR194" s="17" t="s">
        <v>160</v>
      </c>
      <c r="AT194" s="17" t="s">
        <v>156</v>
      </c>
      <c r="AU194" s="17" t="s">
        <v>99</v>
      </c>
      <c r="AY194" s="17" t="s">
        <v>155</v>
      </c>
      <c r="BE194" s="100">
        <f t="shared" si="39"/>
        <v>0</v>
      </c>
      <c r="BF194" s="100">
        <f t="shared" si="40"/>
        <v>0</v>
      </c>
      <c r="BG194" s="100">
        <f t="shared" si="41"/>
        <v>0</v>
      </c>
      <c r="BH194" s="100">
        <f t="shared" si="42"/>
        <v>0</v>
      </c>
      <c r="BI194" s="100">
        <f t="shared" si="43"/>
        <v>0</v>
      </c>
      <c r="BJ194" s="17" t="s">
        <v>9</v>
      </c>
      <c r="BK194" s="100">
        <f t="shared" si="44"/>
        <v>0</v>
      </c>
      <c r="BL194" s="17" t="s">
        <v>160</v>
      </c>
      <c r="BM194" s="17" t="s">
        <v>344</v>
      </c>
    </row>
    <row r="195" spans="2:65" s="1" customFormat="1" ht="31.5" customHeight="1">
      <c r="B195" s="126"/>
      <c r="C195" s="155" t="s">
        <v>345</v>
      </c>
      <c r="D195" s="155" t="s">
        <v>156</v>
      </c>
      <c r="E195" s="156" t="s">
        <v>346</v>
      </c>
      <c r="F195" s="233" t="s">
        <v>347</v>
      </c>
      <c r="G195" s="233"/>
      <c r="H195" s="233"/>
      <c r="I195" s="233"/>
      <c r="J195" s="157" t="s">
        <v>204</v>
      </c>
      <c r="K195" s="158">
        <v>9</v>
      </c>
      <c r="L195" s="223">
        <v>0</v>
      </c>
      <c r="M195" s="223"/>
      <c r="N195" s="234">
        <f t="shared" si="35"/>
        <v>0</v>
      </c>
      <c r="O195" s="234"/>
      <c r="P195" s="234"/>
      <c r="Q195" s="234"/>
      <c r="R195" s="129"/>
      <c r="T195" s="159" t="s">
        <v>5</v>
      </c>
      <c r="U195" s="43" t="s">
        <v>44</v>
      </c>
      <c r="V195" s="35"/>
      <c r="W195" s="160">
        <f t="shared" si="36"/>
        <v>0</v>
      </c>
      <c r="X195" s="160">
        <v>0</v>
      </c>
      <c r="Y195" s="160">
        <f t="shared" si="37"/>
        <v>0</v>
      </c>
      <c r="Z195" s="160">
        <v>2.5000000000000001E-2</v>
      </c>
      <c r="AA195" s="161">
        <f t="shared" si="38"/>
        <v>0.22500000000000001</v>
      </c>
      <c r="AR195" s="17" t="s">
        <v>160</v>
      </c>
      <c r="AT195" s="17" t="s">
        <v>156</v>
      </c>
      <c r="AU195" s="17" t="s">
        <v>99</v>
      </c>
      <c r="AY195" s="17" t="s">
        <v>155</v>
      </c>
      <c r="BE195" s="100">
        <f t="shared" si="39"/>
        <v>0</v>
      </c>
      <c r="BF195" s="100">
        <f t="shared" si="40"/>
        <v>0</v>
      </c>
      <c r="BG195" s="100">
        <f t="shared" si="41"/>
        <v>0</v>
      </c>
      <c r="BH195" s="100">
        <f t="shared" si="42"/>
        <v>0</v>
      </c>
      <c r="BI195" s="100">
        <f t="shared" si="43"/>
        <v>0</v>
      </c>
      <c r="BJ195" s="17" t="s">
        <v>9</v>
      </c>
      <c r="BK195" s="100">
        <f t="shared" si="44"/>
        <v>0</v>
      </c>
      <c r="BL195" s="17" t="s">
        <v>160</v>
      </c>
      <c r="BM195" s="17" t="s">
        <v>348</v>
      </c>
    </row>
    <row r="196" spans="2:65" s="1" customFormat="1" ht="44.25" customHeight="1">
      <c r="B196" s="126"/>
      <c r="C196" s="155" t="s">
        <v>349</v>
      </c>
      <c r="D196" s="155" t="s">
        <v>156</v>
      </c>
      <c r="E196" s="156" t="s">
        <v>350</v>
      </c>
      <c r="F196" s="233" t="s">
        <v>351</v>
      </c>
      <c r="G196" s="233"/>
      <c r="H196" s="233"/>
      <c r="I196" s="233"/>
      <c r="J196" s="157" t="s">
        <v>204</v>
      </c>
      <c r="K196" s="158">
        <v>6.5</v>
      </c>
      <c r="L196" s="223">
        <v>0</v>
      </c>
      <c r="M196" s="223"/>
      <c r="N196" s="234">
        <f t="shared" si="35"/>
        <v>0</v>
      </c>
      <c r="O196" s="234"/>
      <c r="P196" s="234"/>
      <c r="Q196" s="234"/>
      <c r="R196" s="129"/>
      <c r="T196" s="159" t="s">
        <v>5</v>
      </c>
      <c r="U196" s="43" t="s">
        <v>44</v>
      </c>
      <c r="V196" s="35"/>
      <c r="W196" s="160">
        <f t="shared" si="36"/>
        <v>0</v>
      </c>
      <c r="X196" s="160">
        <v>0</v>
      </c>
      <c r="Y196" s="160">
        <f t="shared" si="37"/>
        <v>0</v>
      </c>
      <c r="Z196" s="160">
        <v>0</v>
      </c>
      <c r="AA196" s="161">
        <f t="shared" si="38"/>
        <v>0</v>
      </c>
      <c r="AR196" s="17" t="s">
        <v>160</v>
      </c>
      <c r="AT196" s="17" t="s">
        <v>156</v>
      </c>
      <c r="AU196" s="17" t="s">
        <v>99</v>
      </c>
      <c r="AY196" s="17" t="s">
        <v>155</v>
      </c>
      <c r="BE196" s="100">
        <f t="shared" si="39"/>
        <v>0</v>
      </c>
      <c r="BF196" s="100">
        <f t="shared" si="40"/>
        <v>0</v>
      </c>
      <c r="BG196" s="100">
        <f t="shared" si="41"/>
        <v>0</v>
      </c>
      <c r="BH196" s="100">
        <f t="shared" si="42"/>
        <v>0</v>
      </c>
      <c r="BI196" s="100">
        <f t="shared" si="43"/>
        <v>0</v>
      </c>
      <c r="BJ196" s="17" t="s">
        <v>9</v>
      </c>
      <c r="BK196" s="100">
        <f t="shared" si="44"/>
        <v>0</v>
      </c>
      <c r="BL196" s="17" t="s">
        <v>160</v>
      </c>
      <c r="BM196" s="17" t="s">
        <v>352</v>
      </c>
    </row>
    <row r="197" spans="2:65" s="1" customFormat="1" ht="31.5" customHeight="1">
      <c r="B197" s="126"/>
      <c r="C197" s="155" t="s">
        <v>353</v>
      </c>
      <c r="D197" s="155" t="s">
        <v>156</v>
      </c>
      <c r="E197" s="156" t="s">
        <v>354</v>
      </c>
      <c r="F197" s="233" t="s">
        <v>355</v>
      </c>
      <c r="G197" s="233"/>
      <c r="H197" s="233"/>
      <c r="I197" s="233"/>
      <c r="J197" s="157" t="s">
        <v>204</v>
      </c>
      <c r="K197" s="158">
        <v>0.5</v>
      </c>
      <c r="L197" s="223">
        <v>0</v>
      </c>
      <c r="M197" s="223"/>
      <c r="N197" s="234">
        <f t="shared" si="35"/>
        <v>0</v>
      </c>
      <c r="O197" s="234"/>
      <c r="P197" s="234"/>
      <c r="Q197" s="234"/>
      <c r="R197" s="129"/>
      <c r="T197" s="159" t="s">
        <v>5</v>
      </c>
      <c r="U197" s="43" t="s">
        <v>44</v>
      </c>
      <c r="V197" s="35"/>
      <c r="W197" s="160">
        <f t="shared" si="36"/>
        <v>0</v>
      </c>
      <c r="X197" s="160">
        <v>0</v>
      </c>
      <c r="Y197" s="160">
        <f t="shared" si="37"/>
        <v>0</v>
      </c>
      <c r="Z197" s="160">
        <v>5.5E-2</v>
      </c>
      <c r="AA197" s="161">
        <f t="shared" si="38"/>
        <v>2.75E-2</v>
      </c>
      <c r="AR197" s="17" t="s">
        <v>160</v>
      </c>
      <c r="AT197" s="17" t="s">
        <v>156</v>
      </c>
      <c r="AU197" s="17" t="s">
        <v>99</v>
      </c>
      <c r="AY197" s="17" t="s">
        <v>155</v>
      </c>
      <c r="BE197" s="100">
        <f t="shared" si="39"/>
        <v>0</v>
      </c>
      <c r="BF197" s="100">
        <f t="shared" si="40"/>
        <v>0</v>
      </c>
      <c r="BG197" s="100">
        <f t="shared" si="41"/>
        <v>0</v>
      </c>
      <c r="BH197" s="100">
        <f t="shared" si="42"/>
        <v>0</v>
      </c>
      <c r="BI197" s="100">
        <f t="shared" si="43"/>
        <v>0</v>
      </c>
      <c r="BJ197" s="17" t="s">
        <v>9</v>
      </c>
      <c r="BK197" s="100">
        <f t="shared" si="44"/>
        <v>0</v>
      </c>
      <c r="BL197" s="17" t="s">
        <v>160</v>
      </c>
      <c r="BM197" s="17" t="s">
        <v>356</v>
      </c>
    </row>
    <row r="198" spans="2:65" s="1" customFormat="1" ht="31.5" customHeight="1">
      <c r="B198" s="126"/>
      <c r="C198" s="155" t="s">
        <v>357</v>
      </c>
      <c r="D198" s="155" t="s">
        <v>156</v>
      </c>
      <c r="E198" s="156" t="s">
        <v>358</v>
      </c>
      <c r="F198" s="233" t="s">
        <v>359</v>
      </c>
      <c r="G198" s="233"/>
      <c r="H198" s="233"/>
      <c r="I198" s="233"/>
      <c r="J198" s="157" t="s">
        <v>204</v>
      </c>
      <c r="K198" s="158">
        <v>9.9</v>
      </c>
      <c r="L198" s="223">
        <v>0</v>
      </c>
      <c r="M198" s="223"/>
      <c r="N198" s="234">
        <f t="shared" si="35"/>
        <v>0</v>
      </c>
      <c r="O198" s="234"/>
      <c r="P198" s="234"/>
      <c r="Q198" s="234"/>
      <c r="R198" s="129"/>
      <c r="T198" s="159" t="s">
        <v>5</v>
      </c>
      <c r="U198" s="43" t="s">
        <v>44</v>
      </c>
      <c r="V198" s="35"/>
      <c r="W198" s="160">
        <f t="shared" si="36"/>
        <v>0</v>
      </c>
      <c r="X198" s="160">
        <v>0</v>
      </c>
      <c r="Y198" s="160">
        <f t="shared" si="37"/>
        <v>0</v>
      </c>
      <c r="Z198" s="160">
        <v>3.7999999999999999E-2</v>
      </c>
      <c r="AA198" s="161">
        <f t="shared" si="38"/>
        <v>0.37619999999999998</v>
      </c>
      <c r="AR198" s="17" t="s">
        <v>160</v>
      </c>
      <c r="AT198" s="17" t="s">
        <v>156</v>
      </c>
      <c r="AU198" s="17" t="s">
        <v>99</v>
      </c>
      <c r="AY198" s="17" t="s">
        <v>155</v>
      </c>
      <c r="BE198" s="100">
        <f t="shared" si="39"/>
        <v>0</v>
      </c>
      <c r="BF198" s="100">
        <f t="shared" si="40"/>
        <v>0</v>
      </c>
      <c r="BG198" s="100">
        <f t="shared" si="41"/>
        <v>0</v>
      </c>
      <c r="BH198" s="100">
        <f t="shared" si="42"/>
        <v>0</v>
      </c>
      <c r="BI198" s="100">
        <f t="shared" si="43"/>
        <v>0</v>
      </c>
      <c r="BJ198" s="17" t="s">
        <v>9</v>
      </c>
      <c r="BK198" s="100">
        <f t="shared" si="44"/>
        <v>0</v>
      </c>
      <c r="BL198" s="17" t="s">
        <v>160</v>
      </c>
      <c r="BM198" s="17" t="s">
        <v>360</v>
      </c>
    </row>
    <row r="199" spans="2:65" s="1" customFormat="1" ht="31.5" customHeight="1">
      <c r="B199" s="126"/>
      <c r="C199" s="155" t="s">
        <v>361</v>
      </c>
      <c r="D199" s="155" t="s">
        <v>156</v>
      </c>
      <c r="E199" s="156" t="s">
        <v>362</v>
      </c>
      <c r="F199" s="233" t="s">
        <v>363</v>
      </c>
      <c r="G199" s="233"/>
      <c r="H199" s="233"/>
      <c r="I199" s="233"/>
      <c r="J199" s="157" t="s">
        <v>364</v>
      </c>
      <c r="K199" s="158">
        <v>2</v>
      </c>
      <c r="L199" s="223">
        <v>0</v>
      </c>
      <c r="M199" s="223"/>
      <c r="N199" s="234">
        <f t="shared" si="35"/>
        <v>0</v>
      </c>
      <c r="O199" s="234"/>
      <c r="P199" s="234"/>
      <c r="Q199" s="234"/>
      <c r="R199" s="129"/>
      <c r="T199" s="159" t="s">
        <v>5</v>
      </c>
      <c r="U199" s="43" t="s">
        <v>44</v>
      </c>
      <c r="V199" s="35"/>
      <c r="W199" s="160">
        <f t="shared" si="36"/>
        <v>0</v>
      </c>
      <c r="X199" s="160">
        <v>0</v>
      </c>
      <c r="Y199" s="160">
        <f t="shared" si="37"/>
        <v>0</v>
      </c>
      <c r="Z199" s="160">
        <v>2.5000000000000001E-2</v>
      </c>
      <c r="AA199" s="161">
        <f t="shared" si="38"/>
        <v>0.05</v>
      </c>
      <c r="AR199" s="17" t="s">
        <v>160</v>
      </c>
      <c r="AT199" s="17" t="s">
        <v>156</v>
      </c>
      <c r="AU199" s="17" t="s">
        <v>99</v>
      </c>
      <c r="AY199" s="17" t="s">
        <v>155</v>
      </c>
      <c r="BE199" s="100">
        <f t="shared" si="39"/>
        <v>0</v>
      </c>
      <c r="BF199" s="100">
        <f t="shared" si="40"/>
        <v>0</v>
      </c>
      <c r="BG199" s="100">
        <f t="shared" si="41"/>
        <v>0</v>
      </c>
      <c r="BH199" s="100">
        <f t="shared" si="42"/>
        <v>0</v>
      </c>
      <c r="BI199" s="100">
        <f t="shared" si="43"/>
        <v>0</v>
      </c>
      <c r="BJ199" s="17" t="s">
        <v>9</v>
      </c>
      <c r="BK199" s="100">
        <f t="shared" si="44"/>
        <v>0</v>
      </c>
      <c r="BL199" s="17" t="s">
        <v>160</v>
      </c>
      <c r="BM199" s="17" t="s">
        <v>365</v>
      </c>
    </row>
    <row r="200" spans="2:65" s="1" customFormat="1" ht="31.5" customHeight="1">
      <c r="B200" s="126"/>
      <c r="C200" s="155" t="s">
        <v>366</v>
      </c>
      <c r="D200" s="155" t="s">
        <v>156</v>
      </c>
      <c r="E200" s="156" t="s">
        <v>367</v>
      </c>
      <c r="F200" s="233" t="s">
        <v>368</v>
      </c>
      <c r="G200" s="233"/>
      <c r="H200" s="233"/>
      <c r="I200" s="233"/>
      <c r="J200" s="157" t="s">
        <v>204</v>
      </c>
      <c r="K200" s="158">
        <v>6</v>
      </c>
      <c r="L200" s="223">
        <v>0</v>
      </c>
      <c r="M200" s="223"/>
      <c r="N200" s="234">
        <f t="shared" si="35"/>
        <v>0</v>
      </c>
      <c r="O200" s="234"/>
      <c r="P200" s="234"/>
      <c r="Q200" s="234"/>
      <c r="R200" s="129"/>
      <c r="T200" s="159" t="s">
        <v>5</v>
      </c>
      <c r="U200" s="43" t="s">
        <v>44</v>
      </c>
      <c r="V200" s="35"/>
      <c r="W200" s="160">
        <f t="shared" si="36"/>
        <v>0</v>
      </c>
      <c r="X200" s="160">
        <v>0</v>
      </c>
      <c r="Y200" s="160">
        <f t="shared" si="37"/>
        <v>0</v>
      </c>
      <c r="Z200" s="160">
        <v>0.27</v>
      </c>
      <c r="AA200" s="161">
        <f t="shared" si="38"/>
        <v>1.62</v>
      </c>
      <c r="AR200" s="17" t="s">
        <v>160</v>
      </c>
      <c r="AT200" s="17" t="s">
        <v>156</v>
      </c>
      <c r="AU200" s="17" t="s">
        <v>99</v>
      </c>
      <c r="AY200" s="17" t="s">
        <v>155</v>
      </c>
      <c r="BE200" s="100">
        <f t="shared" si="39"/>
        <v>0</v>
      </c>
      <c r="BF200" s="100">
        <f t="shared" si="40"/>
        <v>0</v>
      </c>
      <c r="BG200" s="100">
        <f t="shared" si="41"/>
        <v>0</v>
      </c>
      <c r="BH200" s="100">
        <f t="shared" si="42"/>
        <v>0</v>
      </c>
      <c r="BI200" s="100">
        <f t="shared" si="43"/>
        <v>0</v>
      </c>
      <c r="BJ200" s="17" t="s">
        <v>9</v>
      </c>
      <c r="BK200" s="100">
        <f t="shared" si="44"/>
        <v>0</v>
      </c>
      <c r="BL200" s="17" t="s">
        <v>160</v>
      </c>
      <c r="BM200" s="17" t="s">
        <v>369</v>
      </c>
    </row>
    <row r="201" spans="2:65" s="1" customFormat="1" ht="44.25" customHeight="1">
      <c r="B201" s="126"/>
      <c r="C201" s="155" t="s">
        <v>370</v>
      </c>
      <c r="D201" s="155" t="s">
        <v>156</v>
      </c>
      <c r="E201" s="156" t="s">
        <v>371</v>
      </c>
      <c r="F201" s="233" t="s">
        <v>372</v>
      </c>
      <c r="G201" s="233"/>
      <c r="H201" s="233"/>
      <c r="I201" s="233"/>
      <c r="J201" s="157" t="s">
        <v>213</v>
      </c>
      <c r="K201" s="158">
        <v>5.3</v>
      </c>
      <c r="L201" s="223">
        <v>0</v>
      </c>
      <c r="M201" s="223"/>
      <c r="N201" s="234">
        <f t="shared" si="35"/>
        <v>0</v>
      </c>
      <c r="O201" s="234"/>
      <c r="P201" s="234"/>
      <c r="Q201" s="234"/>
      <c r="R201" s="129"/>
      <c r="T201" s="159" t="s">
        <v>5</v>
      </c>
      <c r="U201" s="43" t="s">
        <v>44</v>
      </c>
      <c r="V201" s="35"/>
      <c r="W201" s="160">
        <f t="shared" si="36"/>
        <v>0</v>
      </c>
      <c r="X201" s="160">
        <v>0</v>
      </c>
      <c r="Y201" s="160">
        <f t="shared" si="37"/>
        <v>0</v>
      </c>
      <c r="Z201" s="160">
        <v>2.7E-2</v>
      </c>
      <c r="AA201" s="161">
        <f t="shared" si="38"/>
        <v>0.1431</v>
      </c>
      <c r="AR201" s="17" t="s">
        <v>160</v>
      </c>
      <c r="AT201" s="17" t="s">
        <v>156</v>
      </c>
      <c r="AU201" s="17" t="s">
        <v>99</v>
      </c>
      <c r="AY201" s="17" t="s">
        <v>155</v>
      </c>
      <c r="BE201" s="100">
        <f t="shared" si="39"/>
        <v>0</v>
      </c>
      <c r="BF201" s="100">
        <f t="shared" si="40"/>
        <v>0</v>
      </c>
      <c r="BG201" s="100">
        <f t="shared" si="41"/>
        <v>0</v>
      </c>
      <c r="BH201" s="100">
        <f t="shared" si="42"/>
        <v>0</v>
      </c>
      <c r="BI201" s="100">
        <f t="shared" si="43"/>
        <v>0</v>
      </c>
      <c r="BJ201" s="17" t="s">
        <v>9</v>
      </c>
      <c r="BK201" s="100">
        <f t="shared" si="44"/>
        <v>0</v>
      </c>
      <c r="BL201" s="17" t="s">
        <v>160</v>
      </c>
      <c r="BM201" s="17" t="s">
        <v>373</v>
      </c>
    </row>
    <row r="202" spans="2:65" s="1" customFormat="1" ht="31.5" customHeight="1">
      <c r="B202" s="126"/>
      <c r="C202" s="155" t="s">
        <v>374</v>
      </c>
      <c r="D202" s="155" t="s">
        <v>156</v>
      </c>
      <c r="E202" s="156" t="s">
        <v>375</v>
      </c>
      <c r="F202" s="233" t="s">
        <v>376</v>
      </c>
      <c r="G202" s="233"/>
      <c r="H202" s="233"/>
      <c r="I202" s="233"/>
      <c r="J202" s="157" t="s">
        <v>213</v>
      </c>
      <c r="K202" s="158">
        <v>20</v>
      </c>
      <c r="L202" s="223">
        <v>0</v>
      </c>
      <c r="M202" s="223"/>
      <c r="N202" s="234">
        <f t="shared" si="35"/>
        <v>0</v>
      </c>
      <c r="O202" s="234"/>
      <c r="P202" s="234"/>
      <c r="Q202" s="234"/>
      <c r="R202" s="129"/>
      <c r="T202" s="159" t="s">
        <v>5</v>
      </c>
      <c r="U202" s="43" t="s">
        <v>44</v>
      </c>
      <c r="V202" s="35"/>
      <c r="W202" s="160">
        <f t="shared" si="36"/>
        <v>0</v>
      </c>
      <c r="X202" s="160">
        <v>0</v>
      </c>
      <c r="Y202" s="160">
        <f t="shared" si="37"/>
        <v>0</v>
      </c>
      <c r="Z202" s="160">
        <v>0</v>
      </c>
      <c r="AA202" s="161">
        <f t="shared" si="38"/>
        <v>0</v>
      </c>
      <c r="AR202" s="17" t="s">
        <v>160</v>
      </c>
      <c r="AT202" s="17" t="s">
        <v>156</v>
      </c>
      <c r="AU202" s="17" t="s">
        <v>99</v>
      </c>
      <c r="AY202" s="17" t="s">
        <v>155</v>
      </c>
      <c r="BE202" s="100">
        <f t="shared" si="39"/>
        <v>0</v>
      </c>
      <c r="BF202" s="100">
        <f t="shared" si="40"/>
        <v>0</v>
      </c>
      <c r="BG202" s="100">
        <f t="shared" si="41"/>
        <v>0</v>
      </c>
      <c r="BH202" s="100">
        <f t="shared" si="42"/>
        <v>0</v>
      </c>
      <c r="BI202" s="100">
        <f t="shared" si="43"/>
        <v>0</v>
      </c>
      <c r="BJ202" s="17" t="s">
        <v>9</v>
      </c>
      <c r="BK202" s="100">
        <f t="shared" si="44"/>
        <v>0</v>
      </c>
      <c r="BL202" s="17" t="s">
        <v>160</v>
      </c>
      <c r="BM202" s="17" t="s">
        <v>377</v>
      </c>
    </row>
    <row r="203" spans="2:65" s="1" customFormat="1" ht="31.5" customHeight="1">
      <c r="B203" s="126"/>
      <c r="C203" s="155" t="s">
        <v>378</v>
      </c>
      <c r="D203" s="155" t="s">
        <v>156</v>
      </c>
      <c r="E203" s="156" t="s">
        <v>379</v>
      </c>
      <c r="F203" s="233" t="s">
        <v>380</v>
      </c>
      <c r="G203" s="233"/>
      <c r="H203" s="233"/>
      <c r="I203" s="233"/>
      <c r="J203" s="157" t="s">
        <v>213</v>
      </c>
      <c r="K203" s="158">
        <v>25</v>
      </c>
      <c r="L203" s="223">
        <v>0</v>
      </c>
      <c r="M203" s="223"/>
      <c r="N203" s="234">
        <f t="shared" si="35"/>
        <v>0</v>
      </c>
      <c r="O203" s="234"/>
      <c r="P203" s="234"/>
      <c r="Q203" s="234"/>
      <c r="R203" s="129"/>
      <c r="T203" s="159" t="s">
        <v>5</v>
      </c>
      <c r="U203" s="43" t="s">
        <v>44</v>
      </c>
      <c r="V203" s="35"/>
      <c r="W203" s="160">
        <f t="shared" si="36"/>
        <v>0</v>
      </c>
      <c r="X203" s="160">
        <v>0</v>
      </c>
      <c r="Y203" s="160">
        <f t="shared" si="37"/>
        <v>0</v>
      </c>
      <c r="Z203" s="160">
        <v>0</v>
      </c>
      <c r="AA203" s="161">
        <f t="shared" si="38"/>
        <v>0</v>
      </c>
      <c r="AR203" s="17" t="s">
        <v>160</v>
      </c>
      <c r="AT203" s="17" t="s">
        <v>156</v>
      </c>
      <c r="AU203" s="17" t="s">
        <v>99</v>
      </c>
      <c r="AY203" s="17" t="s">
        <v>155</v>
      </c>
      <c r="BE203" s="100">
        <f t="shared" si="39"/>
        <v>0</v>
      </c>
      <c r="BF203" s="100">
        <f t="shared" si="40"/>
        <v>0</v>
      </c>
      <c r="BG203" s="100">
        <f t="shared" si="41"/>
        <v>0</v>
      </c>
      <c r="BH203" s="100">
        <f t="shared" si="42"/>
        <v>0</v>
      </c>
      <c r="BI203" s="100">
        <f t="shared" si="43"/>
        <v>0</v>
      </c>
      <c r="BJ203" s="17" t="s">
        <v>9</v>
      </c>
      <c r="BK203" s="100">
        <f t="shared" si="44"/>
        <v>0</v>
      </c>
      <c r="BL203" s="17" t="s">
        <v>160</v>
      </c>
      <c r="BM203" s="17" t="s">
        <v>381</v>
      </c>
    </row>
    <row r="204" spans="2:65" s="1" customFormat="1" ht="31.5" customHeight="1">
      <c r="B204" s="126"/>
      <c r="C204" s="155" t="s">
        <v>382</v>
      </c>
      <c r="D204" s="155" t="s">
        <v>156</v>
      </c>
      <c r="E204" s="156" t="s">
        <v>383</v>
      </c>
      <c r="F204" s="233" t="s">
        <v>384</v>
      </c>
      <c r="G204" s="233"/>
      <c r="H204" s="233"/>
      <c r="I204" s="233"/>
      <c r="J204" s="157" t="s">
        <v>204</v>
      </c>
      <c r="K204" s="158">
        <v>38</v>
      </c>
      <c r="L204" s="223">
        <v>0</v>
      </c>
      <c r="M204" s="223"/>
      <c r="N204" s="234">
        <f t="shared" si="35"/>
        <v>0</v>
      </c>
      <c r="O204" s="234"/>
      <c r="P204" s="234"/>
      <c r="Q204" s="234"/>
      <c r="R204" s="129"/>
      <c r="T204" s="159" t="s">
        <v>5</v>
      </c>
      <c r="U204" s="43" t="s">
        <v>44</v>
      </c>
      <c r="V204" s="35"/>
      <c r="W204" s="160">
        <f t="shared" si="36"/>
        <v>0</v>
      </c>
      <c r="X204" s="160">
        <v>0</v>
      </c>
      <c r="Y204" s="160">
        <f t="shared" si="37"/>
        <v>0</v>
      </c>
      <c r="Z204" s="160">
        <v>4.5999999999999999E-2</v>
      </c>
      <c r="AA204" s="161">
        <f t="shared" si="38"/>
        <v>1.748</v>
      </c>
      <c r="AR204" s="17" t="s">
        <v>160</v>
      </c>
      <c r="AT204" s="17" t="s">
        <v>156</v>
      </c>
      <c r="AU204" s="17" t="s">
        <v>99</v>
      </c>
      <c r="AY204" s="17" t="s">
        <v>155</v>
      </c>
      <c r="BE204" s="100">
        <f t="shared" si="39"/>
        <v>0</v>
      </c>
      <c r="BF204" s="100">
        <f t="shared" si="40"/>
        <v>0</v>
      </c>
      <c r="BG204" s="100">
        <f t="shared" si="41"/>
        <v>0</v>
      </c>
      <c r="BH204" s="100">
        <f t="shared" si="42"/>
        <v>0</v>
      </c>
      <c r="BI204" s="100">
        <f t="shared" si="43"/>
        <v>0</v>
      </c>
      <c r="BJ204" s="17" t="s">
        <v>9</v>
      </c>
      <c r="BK204" s="100">
        <f t="shared" si="44"/>
        <v>0</v>
      </c>
      <c r="BL204" s="17" t="s">
        <v>160</v>
      </c>
      <c r="BM204" s="17" t="s">
        <v>385</v>
      </c>
    </row>
    <row r="205" spans="2:65" s="1" customFormat="1" ht="44.25" customHeight="1">
      <c r="B205" s="126"/>
      <c r="C205" s="155" t="s">
        <v>386</v>
      </c>
      <c r="D205" s="155" t="s">
        <v>156</v>
      </c>
      <c r="E205" s="156" t="s">
        <v>387</v>
      </c>
      <c r="F205" s="233" t="s">
        <v>388</v>
      </c>
      <c r="G205" s="233"/>
      <c r="H205" s="233"/>
      <c r="I205" s="233"/>
      <c r="J205" s="157" t="s">
        <v>204</v>
      </c>
      <c r="K205" s="158">
        <v>13.4</v>
      </c>
      <c r="L205" s="223">
        <v>0</v>
      </c>
      <c r="M205" s="223"/>
      <c r="N205" s="234">
        <f t="shared" si="35"/>
        <v>0</v>
      </c>
      <c r="O205" s="234"/>
      <c r="P205" s="234"/>
      <c r="Q205" s="234"/>
      <c r="R205" s="129"/>
      <c r="T205" s="159" t="s">
        <v>5</v>
      </c>
      <c r="U205" s="43" t="s">
        <v>44</v>
      </c>
      <c r="V205" s="35"/>
      <c r="W205" s="160">
        <f t="shared" si="36"/>
        <v>0</v>
      </c>
      <c r="X205" s="160">
        <v>0</v>
      </c>
      <c r="Y205" s="160">
        <f t="shared" si="37"/>
        <v>0</v>
      </c>
      <c r="Z205" s="160">
        <v>6.8000000000000005E-2</v>
      </c>
      <c r="AA205" s="161">
        <f t="shared" si="38"/>
        <v>0.91120000000000012</v>
      </c>
      <c r="AR205" s="17" t="s">
        <v>160</v>
      </c>
      <c r="AT205" s="17" t="s">
        <v>156</v>
      </c>
      <c r="AU205" s="17" t="s">
        <v>99</v>
      </c>
      <c r="AY205" s="17" t="s">
        <v>155</v>
      </c>
      <c r="BE205" s="100">
        <f t="shared" si="39"/>
        <v>0</v>
      </c>
      <c r="BF205" s="100">
        <f t="shared" si="40"/>
        <v>0</v>
      </c>
      <c r="BG205" s="100">
        <f t="shared" si="41"/>
        <v>0</v>
      </c>
      <c r="BH205" s="100">
        <f t="shared" si="42"/>
        <v>0</v>
      </c>
      <c r="BI205" s="100">
        <f t="shared" si="43"/>
        <v>0</v>
      </c>
      <c r="BJ205" s="17" t="s">
        <v>9</v>
      </c>
      <c r="BK205" s="100">
        <f t="shared" si="44"/>
        <v>0</v>
      </c>
      <c r="BL205" s="17" t="s">
        <v>160</v>
      </c>
      <c r="BM205" s="17" t="s">
        <v>389</v>
      </c>
    </row>
    <row r="206" spans="2:65" s="9" customFormat="1" ht="29.85" customHeight="1">
      <c r="B206" s="144"/>
      <c r="C206" s="145"/>
      <c r="D206" s="154" t="s">
        <v>114</v>
      </c>
      <c r="E206" s="154"/>
      <c r="F206" s="154"/>
      <c r="G206" s="154"/>
      <c r="H206" s="154"/>
      <c r="I206" s="154"/>
      <c r="J206" s="154"/>
      <c r="K206" s="154"/>
      <c r="L206" s="154"/>
      <c r="M206" s="154"/>
      <c r="N206" s="217">
        <f>BK206</f>
        <v>0</v>
      </c>
      <c r="O206" s="218"/>
      <c r="P206" s="218"/>
      <c r="Q206" s="218"/>
      <c r="R206" s="147"/>
      <c r="T206" s="148"/>
      <c r="U206" s="145"/>
      <c r="V206" s="145"/>
      <c r="W206" s="149">
        <f>W207</f>
        <v>0</v>
      </c>
      <c r="X206" s="145"/>
      <c r="Y206" s="149">
        <f>Y207</f>
        <v>0</v>
      </c>
      <c r="Z206" s="145"/>
      <c r="AA206" s="150">
        <f>AA207</f>
        <v>1</v>
      </c>
      <c r="AR206" s="151" t="s">
        <v>9</v>
      </c>
      <c r="AT206" s="152" t="s">
        <v>78</v>
      </c>
      <c r="AU206" s="152" t="s">
        <v>9</v>
      </c>
      <c r="AY206" s="151" t="s">
        <v>155</v>
      </c>
      <c r="BK206" s="153">
        <f>BK207</f>
        <v>0</v>
      </c>
    </row>
    <row r="207" spans="2:65" s="1" customFormat="1" ht="31.5" customHeight="1">
      <c r="B207" s="126"/>
      <c r="C207" s="155" t="s">
        <v>390</v>
      </c>
      <c r="D207" s="155" t="s">
        <v>156</v>
      </c>
      <c r="E207" s="156" t="s">
        <v>391</v>
      </c>
      <c r="F207" s="233" t="s">
        <v>392</v>
      </c>
      <c r="G207" s="233"/>
      <c r="H207" s="233"/>
      <c r="I207" s="233"/>
      <c r="J207" s="157" t="s">
        <v>393</v>
      </c>
      <c r="K207" s="158">
        <v>1</v>
      </c>
      <c r="L207" s="223">
        <v>0</v>
      </c>
      <c r="M207" s="223"/>
      <c r="N207" s="234">
        <f>ROUND(L207*K207,0)</f>
        <v>0</v>
      </c>
      <c r="O207" s="234"/>
      <c r="P207" s="234"/>
      <c r="Q207" s="234"/>
      <c r="R207" s="129"/>
      <c r="T207" s="159" t="s">
        <v>5</v>
      </c>
      <c r="U207" s="43" t="s">
        <v>44</v>
      </c>
      <c r="V207" s="35"/>
      <c r="W207" s="160">
        <f>V207*K207</f>
        <v>0</v>
      </c>
      <c r="X207" s="160">
        <v>0</v>
      </c>
      <c r="Y207" s="160">
        <f>X207*K207</f>
        <v>0</v>
      </c>
      <c r="Z207" s="160">
        <v>1</v>
      </c>
      <c r="AA207" s="161">
        <f>Z207*K207</f>
        <v>1</v>
      </c>
      <c r="AR207" s="17" t="s">
        <v>160</v>
      </c>
      <c r="AT207" s="17" t="s">
        <v>156</v>
      </c>
      <c r="AU207" s="17" t="s">
        <v>99</v>
      </c>
      <c r="AY207" s="17" t="s">
        <v>155</v>
      </c>
      <c r="BE207" s="100">
        <f>IF(U207="základní",N207,0)</f>
        <v>0</v>
      </c>
      <c r="BF207" s="100">
        <f>IF(U207="snížená",N207,0)</f>
        <v>0</v>
      </c>
      <c r="BG207" s="100">
        <f>IF(U207="zákl. přenesená",N207,0)</f>
        <v>0</v>
      </c>
      <c r="BH207" s="100">
        <f>IF(U207="sníž. přenesená",N207,0)</f>
        <v>0</v>
      </c>
      <c r="BI207" s="100">
        <f>IF(U207="nulová",N207,0)</f>
        <v>0</v>
      </c>
      <c r="BJ207" s="17" t="s">
        <v>9</v>
      </c>
      <c r="BK207" s="100">
        <f>ROUND(L207*K207,0)</f>
        <v>0</v>
      </c>
      <c r="BL207" s="17" t="s">
        <v>160</v>
      </c>
      <c r="BM207" s="17" t="s">
        <v>394</v>
      </c>
    </row>
    <row r="208" spans="2:65" s="9" customFormat="1" ht="29.85" customHeight="1">
      <c r="B208" s="144"/>
      <c r="C208" s="145"/>
      <c r="D208" s="154" t="s">
        <v>115</v>
      </c>
      <c r="E208" s="154"/>
      <c r="F208" s="154"/>
      <c r="G208" s="154"/>
      <c r="H208" s="154"/>
      <c r="I208" s="154"/>
      <c r="J208" s="154"/>
      <c r="K208" s="154"/>
      <c r="L208" s="154"/>
      <c r="M208" s="154"/>
      <c r="N208" s="217">
        <f>BK208</f>
        <v>0</v>
      </c>
      <c r="O208" s="218"/>
      <c r="P208" s="218"/>
      <c r="Q208" s="218"/>
      <c r="R208" s="147"/>
      <c r="T208" s="148"/>
      <c r="U208" s="145"/>
      <c r="V208" s="145"/>
      <c r="W208" s="149">
        <f>SUM(W209:W213)</f>
        <v>0</v>
      </c>
      <c r="X208" s="145"/>
      <c r="Y208" s="149">
        <f>SUM(Y209:Y213)</f>
        <v>0</v>
      </c>
      <c r="Z208" s="145"/>
      <c r="AA208" s="150">
        <f>SUM(AA209:AA213)</f>
        <v>0</v>
      </c>
      <c r="AR208" s="151" t="s">
        <v>9</v>
      </c>
      <c r="AT208" s="152" t="s">
        <v>78</v>
      </c>
      <c r="AU208" s="152" t="s">
        <v>9</v>
      </c>
      <c r="AY208" s="151" t="s">
        <v>155</v>
      </c>
      <c r="BK208" s="153">
        <f>SUM(BK209:BK213)</f>
        <v>0</v>
      </c>
    </row>
    <row r="209" spans="2:65" s="1" customFormat="1" ht="44.25" customHeight="1">
      <c r="B209" s="126"/>
      <c r="C209" s="155" t="s">
        <v>395</v>
      </c>
      <c r="D209" s="155" t="s">
        <v>156</v>
      </c>
      <c r="E209" s="156" t="s">
        <v>396</v>
      </c>
      <c r="F209" s="233" t="s">
        <v>397</v>
      </c>
      <c r="G209" s="233"/>
      <c r="H209" s="233"/>
      <c r="I209" s="233"/>
      <c r="J209" s="157" t="s">
        <v>187</v>
      </c>
      <c r="K209" s="158">
        <v>25.369</v>
      </c>
      <c r="L209" s="223">
        <v>0</v>
      </c>
      <c r="M209" s="223"/>
      <c r="N209" s="234">
        <f>ROUND(L209*K209,0)</f>
        <v>0</v>
      </c>
      <c r="O209" s="234"/>
      <c r="P209" s="234"/>
      <c r="Q209" s="234"/>
      <c r="R209" s="129"/>
      <c r="T209" s="159" t="s">
        <v>5</v>
      </c>
      <c r="U209" s="43" t="s">
        <v>44</v>
      </c>
      <c r="V209" s="35"/>
      <c r="W209" s="160">
        <f>V209*K209</f>
        <v>0</v>
      </c>
      <c r="X209" s="160">
        <v>0</v>
      </c>
      <c r="Y209" s="160">
        <f>X209*K209</f>
        <v>0</v>
      </c>
      <c r="Z209" s="160">
        <v>0</v>
      </c>
      <c r="AA209" s="161">
        <f>Z209*K209</f>
        <v>0</v>
      </c>
      <c r="AR209" s="17" t="s">
        <v>160</v>
      </c>
      <c r="AT209" s="17" t="s">
        <v>156</v>
      </c>
      <c r="AU209" s="17" t="s">
        <v>99</v>
      </c>
      <c r="AY209" s="17" t="s">
        <v>155</v>
      </c>
      <c r="BE209" s="100">
        <f>IF(U209="základní",N209,0)</f>
        <v>0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7" t="s">
        <v>9</v>
      </c>
      <c r="BK209" s="100">
        <f>ROUND(L209*K209,0)</f>
        <v>0</v>
      </c>
      <c r="BL209" s="17" t="s">
        <v>160</v>
      </c>
      <c r="BM209" s="17" t="s">
        <v>398</v>
      </c>
    </row>
    <row r="210" spans="2:65" s="1" customFormat="1" ht="31.5" customHeight="1">
      <c r="B210" s="126"/>
      <c r="C210" s="155" t="s">
        <v>399</v>
      </c>
      <c r="D210" s="155" t="s">
        <v>156</v>
      </c>
      <c r="E210" s="156" t="s">
        <v>400</v>
      </c>
      <c r="F210" s="233" t="s">
        <v>401</v>
      </c>
      <c r="G210" s="233"/>
      <c r="H210" s="233"/>
      <c r="I210" s="233"/>
      <c r="J210" s="157" t="s">
        <v>187</v>
      </c>
      <c r="K210" s="158">
        <v>25.369</v>
      </c>
      <c r="L210" s="223">
        <v>0</v>
      </c>
      <c r="M210" s="223"/>
      <c r="N210" s="234">
        <f>ROUND(L210*K210,0)</f>
        <v>0</v>
      </c>
      <c r="O210" s="234"/>
      <c r="P210" s="234"/>
      <c r="Q210" s="234"/>
      <c r="R210" s="129"/>
      <c r="T210" s="159" t="s">
        <v>5</v>
      </c>
      <c r="U210" s="43" t="s">
        <v>44</v>
      </c>
      <c r="V210" s="35"/>
      <c r="W210" s="160">
        <f>V210*K210</f>
        <v>0</v>
      </c>
      <c r="X210" s="160">
        <v>0</v>
      </c>
      <c r="Y210" s="160">
        <f>X210*K210</f>
        <v>0</v>
      </c>
      <c r="Z210" s="160">
        <v>0</v>
      </c>
      <c r="AA210" s="161">
        <f>Z210*K210</f>
        <v>0</v>
      </c>
      <c r="AR210" s="17" t="s">
        <v>160</v>
      </c>
      <c r="AT210" s="17" t="s">
        <v>156</v>
      </c>
      <c r="AU210" s="17" t="s">
        <v>99</v>
      </c>
      <c r="AY210" s="17" t="s">
        <v>155</v>
      </c>
      <c r="BE210" s="100">
        <f>IF(U210="základní",N210,0)</f>
        <v>0</v>
      </c>
      <c r="BF210" s="100">
        <f>IF(U210="snížená",N210,0)</f>
        <v>0</v>
      </c>
      <c r="BG210" s="100">
        <f>IF(U210="zákl. přenesená",N210,0)</f>
        <v>0</v>
      </c>
      <c r="BH210" s="100">
        <f>IF(U210="sníž. přenesená",N210,0)</f>
        <v>0</v>
      </c>
      <c r="BI210" s="100">
        <f>IF(U210="nulová",N210,0)</f>
        <v>0</v>
      </c>
      <c r="BJ210" s="17" t="s">
        <v>9</v>
      </c>
      <c r="BK210" s="100">
        <f>ROUND(L210*K210,0)</f>
        <v>0</v>
      </c>
      <c r="BL210" s="17" t="s">
        <v>160</v>
      </c>
      <c r="BM210" s="17" t="s">
        <v>402</v>
      </c>
    </row>
    <row r="211" spans="2:65" s="1" customFormat="1" ht="31.5" customHeight="1">
      <c r="B211" s="126"/>
      <c r="C211" s="155" t="s">
        <v>403</v>
      </c>
      <c r="D211" s="155" t="s">
        <v>156</v>
      </c>
      <c r="E211" s="156" t="s">
        <v>404</v>
      </c>
      <c r="F211" s="233" t="s">
        <v>405</v>
      </c>
      <c r="G211" s="233"/>
      <c r="H211" s="233"/>
      <c r="I211" s="233"/>
      <c r="J211" s="157" t="s">
        <v>187</v>
      </c>
      <c r="K211" s="158">
        <v>482.01100000000002</v>
      </c>
      <c r="L211" s="223">
        <v>0</v>
      </c>
      <c r="M211" s="223"/>
      <c r="N211" s="234">
        <f>ROUND(L211*K211,0)</f>
        <v>0</v>
      </c>
      <c r="O211" s="234"/>
      <c r="P211" s="234"/>
      <c r="Q211" s="234"/>
      <c r="R211" s="129"/>
      <c r="T211" s="159" t="s">
        <v>5</v>
      </c>
      <c r="U211" s="43" t="s">
        <v>44</v>
      </c>
      <c r="V211" s="35"/>
      <c r="W211" s="160">
        <f>V211*K211</f>
        <v>0</v>
      </c>
      <c r="X211" s="160">
        <v>0</v>
      </c>
      <c r="Y211" s="160">
        <f>X211*K211</f>
        <v>0</v>
      </c>
      <c r="Z211" s="160">
        <v>0</v>
      </c>
      <c r="AA211" s="161">
        <f>Z211*K211</f>
        <v>0</v>
      </c>
      <c r="AR211" s="17" t="s">
        <v>160</v>
      </c>
      <c r="AT211" s="17" t="s">
        <v>156</v>
      </c>
      <c r="AU211" s="17" t="s">
        <v>99</v>
      </c>
      <c r="AY211" s="17" t="s">
        <v>155</v>
      </c>
      <c r="BE211" s="100">
        <f>IF(U211="základní",N211,0)</f>
        <v>0</v>
      </c>
      <c r="BF211" s="100">
        <f>IF(U211="snížená",N211,0)</f>
        <v>0</v>
      </c>
      <c r="BG211" s="100">
        <f>IF(U211="zákl. přenesená",N211,0)</f>
        <v>0</v>
      </c>
      <c r="BH211" s="100">
        <f>IF(U211="sníž. přenesená",N211,0)</f>
        <v>0</v>
      </c>
      <c r="BI211" s="100">
        <f>IF(U211="nulová",N211,0)</f>
        <v>0</v>
      </c>
      <c r="BJ211" s="17" t="s">
        <v>9</v>
      </c>
      <c r="BK211" s="100">
        <f>ROUND(L211*K211,0)</f>
        <v>0</v>
      </c>
      <c r="BL211" s="17" t="s">
        <v>160</v>
      </c>
      <c r="BM211" s="17" t="s">
        <v>406</v>
      </c>
    </row>
    <row r="212" spans="2:65" s="1" customFormat="1" ht="31.5" customHeight="1">
      <c r="B212" s="126"/>
      <c r="C212" s="155" t="s">
        <v>407</v>
      </c>
      <c r="D212" s="155" t="s">
        <v>156</v>
      </c>
      <c r="E212" s="156" t="s">
        <v>408</v>
      </c>
      <c r="F212" s="233" t="s">
        <v>409</v>
      </c>
      <c r="G212" s="233"/>
      <c r="H212" s="233"/>
      <c r="I212" s="233"/>
      <c r="J212" s="157" t="s">
        <v>187</v>
      </c>
      <c r="K212" s="158">
        <v>25.369</v>
      </c>
      <c r="L212" s="223">
        <v>0</v>
      </c>
      <c r="M212" s="223"/>
      <c r="N212" s="234">
        <f>ROUND(L212*K212,0)</f>
        <v>0</v>
      </c>
      <c r="O212" s="234"/>
      <c r="P212" s="234"/>
      <c r="Q212" s="234"/>
      <c r="R212" s="129"/>
      <c r="T212" s="159" t="s">
        <v>5</v>
      </c>
      <c r="U212" s="43" t="s">
        <v>44</v>
      </c>
      <c r="V212" s="35"/>
      <c r="W212" s="160">
        <f>V212*K212</f>
        <v>0</v>
      </c>
      <c r="X212" s="160">
        <v>0</v>
      </c>
      <c r="Y212" s="160">
        <f>X212*K212</f>
        <v>0</v>
      </c>
      <c r="Z212" s="160">
        <v>0</v>
      </c>
      <c r="AA212" s="161">
        <f>Z212*K212</f>
        <v>0</v>
      </c>
      <c r="AR212" s="17" t="s">
        <v>160</v>
      </c>
      <c r="AT212" s="17" t="s">
        <v>156</v>
      </c>
      <c r="AU212" s="17" t="s">
        <v>99</v>
      </c>
      <c r="AY212" s="17" t="s">
        <v>155</v>
      </c>
      <c r="BE212" s="100">
        <f>IF(U212="základní",N212,0)</f>
        <v>0</v>
      </c>
      <c r="BF212" s="100">
        <f>IF(U212="snížená",N212,0)</f>
        <v>0</v>
      </c>
      <c r="BG212" s="100">
        <f>IF(U212="zákl. přenesená",N212,0)</f>
        <v>0</v>
      </c>
      <c r="BH212" s="100">
        <f>IF(U212="sníž. přenesená",N212,0)</f>
        <v>0</v>
      </c>
      <c r="BI212" s="100">
        <f>IF(U212="nulová",N212,0)</f>
        <v>0</v>
      </c>
      <c r="BJ212" s="17" t="s">
        <v>9</v>
      </c>
      <c r="BK212" s="100">
        <f>ROUND(L212*K212,0)</f>
        <v>0</v>
      </c>
      <c r="BL212" s="17" t="s">
        <v>160</v>
      </c>
      <c r="BM212" s="17" t="s">
        <v>410</v>
      </c>
    </row>
    <row r="213" spans="2:65" s="1" customFormat="1" ht="31.5" customHeight="1">
      <c r="B213" s="126"/>
      <c r="C213" s="155" t="s">
        <v>411</v>
      </c>
      <c r="D213" s="155" t="s">
        <v>156</v>
      </c>
      <c r="E213" s="156" t="s">
        <v>412</v>
      </c>
      <c r="F213" s="233" t="s">
        <v>413</v>
      </c>
      <c r="G213" s="233"/>
      <c r="H213" s="233"/>
      <c r="I213" s="233"/>
      <c r="J213" s="157" t="s">
        <v>187</v>
      </c>
      <c r="K213" s="158">
        <v>25.369</v>
      </c>
      <c r="L213" s="223">
        <v>0</v>
      </c>
      <c r="M213" s="223"/>
      <c r="N213" s="234">
        <f>ROUND(L213*K213,0)</f>
        <v>0</v>
      </c>
      <c r="O213" s="234"/>
      <c r="P213" s="234"/>
      <c r="Q213" s="234"/>
      <c r="R213" s="129"/>
      <c r="T213" s="159" t="s">
        <v>5</v>
      </c>
      <c r="U213" s="43" t="s">
        <v>44</v>
      </c>
      <c r="V213" s="35"/>
      <c r="W213" s="160">
        <f>V213*K213</f>
        <v>0</v>
      </c>
      <c r="X213" s="160">
        <v>0</v>
      </c>
      <c r="Y213" s="160">
        <f>X213*K213</f>
        <v>0</v>
      </c>
      <c r="Z213" s="160">
        <v>0</v>
      </c>
      <c r="AA213" s="161">
        <f>Z213*K213</f>
        <v>0</v>
      </c>
      <c r="AR213" s="17" t="s">
        <v>160</v>
      </c>
      <c r="AT213" s="17" t="s">
        <v>156</v>
      </c>
      <c r="AU213" s="17" t="s">
        <v>99</v>
      </c>
      <c r="AY213" s="17" t="s">
        <v>155</v>
      </c>
      <c r="BE213" s="100">
        <f>IF(U213="základní",N213,0)</f>
        <v>0</v>
      </c>
      <c r="BF213" s="100">
        <f>IF(U213="snížená",N213,0)</f>
        <v>0</v>
      </c>
      <c r="BG213" s="100">
        <f>IF(U213="zákl. přenesená",N213,0)</f>
        <v>0</v>
      </c>
      <c r="BH213" s="100">
        <f>IF(U213="sníž. přenesená",N213,0)</f>
        <v>0</v>
      </c>
      <c r="BI213" s="100">
        <f>IF(U213="nulová",N213,0)</f>
        <v>0</v>
      </c>
      <c r="BJ213" s="17" t="s">
        <v>9</v>
      </c>
      <c r="BK213" s="100">
        <f>ROUND(L213*K213,0)</f>
        <v>0</v>
      </c>
      <c r="BL213" s="17" t="s">
        <v>160</v>
      </c>
      <c r="BM213" s="17" t="s">
        <v>414</v>
      </c>
    </row>
    <row r="214" spans="2:65" s="9" customFormat="1" ht="29.85" customHeight="1">
      <c r="B214" s="144"/>
      <c r="C214" s="145"/>
      <c r="D214" s="154" t="s">
        <v>116</v>
      </c>
      <c r="E214" s="154"/>
      <c r="F214" s="154"/>
      <c r="G214" s="154"/>
      <c r="H214" s="154"/>
      <c r="I214" s="154"/>
      <c r="J214" s="154"/>
      <c r="K214" s="154"/>
      <c r="L214" s="154"/>
      <c r="M214" s="154"/>
      <c r="N214" s="217">
        <f>BK214</f>
        <v>0</v>
      </c>
      <c r="O214" s="218"/>
      <c r="P214" s="218"/>
      <c r="Q214" s="218"/>
      <c r="R214" s="147"/>
      <c r="T214" s="148"/>
      <c r="U214" s="145"/>
      <c r="V214" s="145"/>
      <c r="W214" s="149">
        <f>W215</f>
        <v>0</v>
      </c>
      <c r="X214" s="145"/>
      <c r="Y214" s="149">
        <f>Y215</f>
        <v>0</v>
      </c>
      <c r="Z214" s="145"/>
      <c r="AA214" s="150">
        <f>AA215</f>
        <v>0</v>
      </c>
      <c r="AR214" s="151" t="s">
        <v>9</v>
      </c>
      <c r="AT214" s="152" t="s">
        <v>78</v>
      </c>
      <c r="AU214" s="152" t="s">
        <v>9</v>
      </c>
      <c r="AY214" s="151" t="s">
        <v>155</v>
      </c>
      <c r="BK214" s="153">
        <f>BK215</f>
        <v>0</v>
      </c>
    </row>
    <row r="215" spans="2:65" s="1" customFormat="1" ht="22.5" customHeight="1">
      <c r="B215" s="126"/>
      <c r="C215" s="155" t="s">
        <v>415</v>
      </c>
      <c r="D215" s="155" t="s">
        <v>156</v>
      </c>
      <c r="E215" s="156" t="s">
        <v>416</v>
      </c>
      <c r="F215" s="233" t="s">
        <v>417</v>
      </c>
      <c r="G215" s="233"/>
      <c r="H215" s="233"/>
      <c r="I215" s="233"/>
      <c r="J215" s="157" t="s">
        <v>187</v>
      </c>
      <c r="K215" s="158">
        <v>35.182000000000002</v>
      </c>
      <c r="L215" s="223">
        <v>0</v>
      </c>
      <c r="M215" s="223"/>
      <c r="N215" s="234">
        <f>ROUND(L215*K215,0)</f>
        <v>0</v>
      </c>
      <c r="O215" s="234"/>
      <c r="P215" s="234"/>
      <c r="Q215" s="234"/>
      <c r="R215" s="129"/>
      <c r="T215" s="159" t="s">
        <v>5</v>
      </c>
      <c r="U215" s="43" t="s">
        <v>44</v>
      </c>
      <c r="V215" s="35"/>
      <c r="W215" s="160">
        <f>V215*K215</f>
        <v>0</v>
      </c>
      <c r="X215" s="160">
        <v>0</v>
      </c>
      <c r="Y215" s="160">
        <f>X215*K215</f>
        <v>0</v>
      </c>
      <c r="Z215" s="160">
        <v>0</v>
      </c>
      <c r="AA215" s="161">
        <f>Z215*K215</f>
        <v>0</v>
      </c>
      <c r="AR215" s="17" t="s">
        <v>160</v>
      </c>
      <c r="AT215" s="17" t="s">
        <v>156</v>
      </c>
      <c r="AU215" s="17" t="s">
        <v>99</v>
      </c>
      <c r="AY215" s="17" t="s">
        <v>155</v>
      </c>
      <c r="BE215" s="100">
        <f>IF(U215="základní",N215,0)</f>
        <v>0</v>
      </c>
      <c r="BF215" s="100">
        <f>IF(U215="snížená",N215,0)</f>
        <v>0</v>
      </c>
      <c r="BG215" s="100">
        <f>IF(U215="zákl. přenesená",N215,0)</f>
        <v>0</v>
      </c>
      <c r="BH215" s="100">
        <f>IF(U215="sníž. přenesená",N215,0)</f>
        <v>0</v>
      </c>
      <c r="BI215" s="100">
        <f>IF(U215="nulová",N215,0)</f>
        <v>0</v>
      </c>
      <c r="BJ215" s="17" t="s">
        <v>9</v>
      </c>
      <c r="BK215" s="100">
        <f>ROUND(L215*K215,0)</f>
        <v>0</v>
      </c>
      <c r="BL215" s="17" t="s">
        <v>160</v>
      </c>
      <c r="BM215" s="17" t="s">
        <v>418</v>
      </c>
    </row>
    <row r="216" spans="2:65" s="9" customFormat="1" ht="37.35" customHeight="1">
      <c r="B216" s="144"/>
      <c r="C216" s="145"/>
      <c r="D216" s="146" t="s">
        <v>117</v>
      </c>
      <c r="E216" s="146"/>
      <c r="F216" s="146"/>
      <c r="G216" s="146"/>
      <c r="H216" s="146"/>
      <c r="I216" s="146"/>
      <c r="J216" s="146"/>
      <c r="K216" s="146"/>
      <c r="L216" s="146"/>
      <c r="M216" s="146"/>
      <c r="N216" s="231">
        <f>BK216</f>
        <v>0</v>
      </c>
      <c r="O216" s="232"/>
      <c r="P216" s="232"/>
      <c r="Q216" s="232"/>
      <c r="R216" s="147"/>
      <c r="T216" s="148"/>
      <c r="U216" s="145"/>
      <c r="V216" s="145"/>
      <c r="W216" s="149">
        <f>W217+W220+W225+W234+W239+W243+W248+W258+W262+W265+W269+W276+W278</f>
        <v>0</v>
      </c>
      <c r="X216" s="145"/>
      <c r="Y216" s="149">
        <f>Y217+Y220+Y225+Y234+Y239+Y243+Y248+Y258+Y262+Y265+Y269+Y276+Y278</f>
        <v>6.7754209999999997</v>
      </c>
      <c r="Z216" s="145"/>
      <c r="AA216" s="150">
        <f>AA217+AA220+AA225+AA234+AA239+AA243+AA248+AA258+AA262+AA265+AA269+AA276+AA278</f>
        <v>0.10237500000000001</v>
      </c>
      <c r="AR216" s="151" t="s">
        <v>99</v>
      </c>
      <c r="AT216" s="152" t="s">
        <v>78</v>
      </c>
      <c r="AU216" s="152" t="s">
        <v>79</v>
      </c>
      <c r="AY216" s="151" t="s">
        <v>155</v>
      </c>
      <c r="BK216" s="153">
        <f>BK217+BK220+BK225+BK234+BK239+BK243+BK248+BK258+BK262+BK265+BK269+BK276+BK278</f>
        <v>0</v>
      </c>
    </row>
    <row r="217" spans="2:65" s="9" customFormat="1" ht="19.95" customHeight="1">
      <c r="B217" s="144"/>
      <c r="C217" s="145"/>
      <c r="D217" s="154" t="s">
        <v>118</v>
      </c>
      <c r="E217" s="154"/>
      <c r="F217" s="154"/>
      <c r="G217" s="154"/>
      <c r="H217" s="154"/>
      <c r="I217" s="154"/>
      <c r="J217" s="154"/>
      <c r="K217" s="154"/>
      <c r="L217" s="154"/>
      <c r="M217" s="154"/>
      <c r="N217" s="229">
        <f>BK217</f>
        <v>0</v>
      </c>
      <c r="O217" s="230"/>
      <c r="P217" s="230"/>
      <c r="Q217" s="230"/>
      <c r="R217" s="147"/>
      <c r="T217" s="148"/>
      <c r="U217" s="145"/>
      <c r="V217" s="145"/>
      <c r="W217" s="149">
        <f>SUM(W218:W219)</f>
        <v>0</v>
      </c>
      <c r="X217" s="145"/>
      <c r="Y217" s="149">
        <f>SUM(Y218:Y219)</f>
        <v>0</v>
      </c>
      <c r="Z217" s="145"/>
      <c r="AA217" s="150">
        <f>SUM(AA218:AA219)</f>
        <v>0</v>
      </c>
      <c r="AR217" s="151" t="s">
        <v>99</v>
      </c>
      <c r="AT217" s="152" t="s">
        <v>78</v>
      </c>
      <c r="AU217" s="152" t="s">
        <v>9</v>
      </c>
      <c r="AY217" s="151" t="s">
        <v>155</v>
      </c>
      <c r="BK217" s="153">
        <f>SUM(BK218:BK219)</f>
        <v>0</v>
      </c>
    </row>
    <row r="218" spans="2:65" s="1" customFormat="1" ht="31.5" customHeight="1">
      <c r="B218" s="126"/>
      <c r="C218" s="155" t="s">
        <v>419</v>
      </c>
      <c r="D218" s="155" t="s">
        <v>156</v>
      </c>
      <c r="E218" s="156" t="s">
        <v>420</v>
      </c>
      <c r="F218" s="233" t="s">
        <v>421</v>
      </c>
      <c r="G218" s="233"/>
      <c r="H218" s="233"/>
      <c r="I218" s="233"/>
      <c r="J218" s="157" t="s">
        <v>204</v>
      </c>
      <c r="K218" s="158">
        <v>13</v>
      </c>
      <c r="L218" s="223">
        <v>0</v>
      </c>
      <c r="M218" s="223"/>
      <c r="N218" s="234">
        <f>ROUND(L218*K218,0)</f>
        <v>0</v>
      </c>
      <c r="O218" s="234"/>
      <c r="P218" s="234"/>
      <c r="Q218" s="234"/>
      <c r="R218" s="129"/>
      <c r="T218" s="159" t="s">
        <v>5</v>
      </c>
      <c r="U218" s="43" t="s">
        <v>44</v>
      </c>
      <c r="V218" s="35"/>
      <c r="W218" s="160">
        <f>V218*K218</f>
        <v>0</v>
      </c>
      <c r="X218" s="160">
        <v>0</v>
      </c>
      <c r="Y218" s="160">
        <f>X218*K218</f>
        <v>0</v>
      </c>
      <c r="Z218" s="160">
        <v>0</v>
      </c>
      <c r="AA218" s="161">
        <f>Z218*K218</f>
        <v>0</v>
      </c>
      <c r="AR218" s="17" t="s">
        <v>218</v>
      </c>
      <c r="AT218" s="17" t="s">
        <v>156</v>
      </c>
      <c r="AU218" s="17" t="s">
        <v>99</v>
      </c>
      <c r="AY218" s="17" t="s">
        <v>155</v>
      </c>
      <c r="BE218" s="100">
        <f>IF(U218="základní",N218,0)</f>
        <v>0</v>
      </c>
      <c r="BF218" s="100">
        <f>IF(U218="snížená",N218,0)</f>
        <v>0</v>
      </c>
      <c r="BG218" s="100">
        <f>IF(U218="zákl. přenesená",N218,0)</f>
        <v>0</v>
      </c>
      <c r="BH218" s="100">
        <f>IF(U218="sníž. přenesená",N218,0)</f>
        <v>0</v>
      </c>
      <c r="BI218" s="100">
        <f>IF(U218="nulová",N218,0)</f>
        <v>0</v>
      </c>
      <c r="BJ218" s="17" t="s">
        <v>9</v>
      </c>
      <c r="BK218" s="100">
        <f>ROUND(L218*K218,0)</f>
        <v>0</v>
      </c>
      <c r="BL218" s="17" t="s">
        <v>218</v>
      </c>
      <c r="BM218" s="17" t="s">
        <v>422</v>
      </c>
    </row>
    <row r="219" spans="2:65" s="1" customFormat="1" ht="31.5" customHeight="1">
      <c r="B219" s="126"/>
      <c r="C219" s="155" t="s">
        <v>423</v>
      </c>
      <c r="D219" s="155" t="s">
        <v>156</v>
      </c>
      <c r="E219" s="156" t="s">
        <v>424</v>
      </c>
      <c r="F219" s="233" t="s">
        <v>425</v>
      </c>
      <c r="G219" s="233"/>
      <c r="H219" s="233"/>
      <c r="I219" s="233"/>
      <c r="J219" s="157" t="s">
        <v>426</v>
      </c>
      <c r="K219" s="162">
        <v>0</v>
      </c>
      <c r="L219" s="223">
        <v>0</v>
      </c>
      <c r="M219" s="223"/>
      <c r="N219" s="234">
        <f>ROUND(L219*K219,0)</f>
        <v>0</v>
      </c>
      <c r="O219" s="234"/>
      <c r="P219" s="234"/>
      <c r="Q219" s="234"/>
      <c r="R219" s="129"/>
      <c r="T219" s="159" t="s">
        <v>5</v>
      </c>
      <c r="U219" s="43" t="s">
        <v>44</v>
      </c>
      <c r="V219" s="35"/>
      <c r="W219" s="160">
        <f>V219*K219</f>
        <v>0</v>
      </c>
      <c r="X219" s="160">
        <v>0</v>
      </c>
      <c r="Y219" s="160">
        <f>X219*K219</f>
        <v>0</v>
      </c>
      <c r="Z219" s="160">
        <v>0</v>
      </c>
      <c r="AA219" s="161">
        <f>Z219*K219</f>
        <v>0</v>
      </c>
      <c r="AR219" s="17" t="s">
        <v>218</v>
      </c>
      <c r="AT219" s="17" t="s">
        <v>156</v>
      </c>
      <c r="AU219" s="17" t="s">
        <v>99</v>
      </c>
      <c r="AY219" s="17" t="s">
        <v>155</v>
      </c>
      <c r="BE219" s="100">
        <f>IF(U219="základní",N219,0)</f>
        <v>0</v>
      </c>
      <c r="BF219" s="100">
        <f>IF(U219="snížená",N219,0)</f>
        <v>0</v>
      </c>
      <c r="BG219" s="100">
        <f>IF(U219="zákl. přenesená",N219,0)</f>
        <v>0</v>
      </c>
      <c r="BH219" s="100">
        <f>IF(U219="sníž. přenesená",N219,0)</f>
        <v>0</v>
      </c>
      <c r="BI219" s="100">
        <f>IF(U219="nulová",N219,0)</f>
        <v>0</v>
      </c>
      <c r="BJ219" s="17" t="s">
        <v>9</v>
      </c>
      <c r="BK219" s="100">
        <f>ROUND(L219*K219,0)</f>
        <v>0</v>
      </c>
      <c r="BL219" s="17" t="s">
        <v>218</v>
      </c>
      <c r="BM219" s="17" t="s">
        <v>427</v>
      </c>
    </row>
    <row r="220" spans="2:65" s="9" customFormat="1" ht="29.85" customHeight="1">
      <c r="B220" s="144"/>
      <c r="C220" s="145"/>
      <c r="D220" s="154" t="s">
        <v>119</v>
      </c>
      <c r="E220" s="154"/>
      <c r="F220" s="154"/>
      <c r="G220" s="154"/>
      <c r="H220" s="154"/>
      <c r="I220" s="154"/>
      <c r="J220" s="154"/>
      <c r="K220" s="154"/>
      <c r="L220" s="154"/>
      <c r="M220" s="154"/>
      <c r="N220" s="217">
        <f>BK220</f>
        <v>0</v>
      </c>
      <c r="O220" s="218"/>
      <c r="P220" s="218"/>
      <c r="Q220" s="218"/>
      <c r="R220" s="147"/>
      <c r="T220" s="148"/>
      <c r="U220" s="145"/>
      <c r="V220" s="145"/>
      <c r="W220" s="149">
        <f>SUM(W221:W224)</f>
        <v>0</v>
      </c>
      <c r="X220" s="145"/>
      <c r="Y220" s="149">
        <f>SUM(Y221:Y224)</f>
        <v>5.57E-2</v>
      </c>
      <c r="Z220" s="145"/>
      <c r="AA220" s="150">
        <f>SUM(AA221:AA224)</f>
        <v>1.9950000000000002E-2</v>
      </c>
      <c r="AR220" s="151" t="s">
        <v>99</v>
      </c>
      <c r="AT220" s="152" t="s">
        <v>78</v>
      </c>
      <c r="AU220" s="152" t="s">
        <v>9</v>
      </c>
      <c r="AY220" s="151" t="s">
        <v>155</v>
      </c>
      <c r="BK220" s="153">
        <f>SUM(BK221:BK224)</f>
        <v>0</v>
      </c>
    </row>
    <row r="221" spans="2:65" s="1" customFormat="1" ht="31.5" customHeight="1">
      <c r="B221" s="126"/>
      <c r="C221" s="155" t="s">
        <v>428</v>
      </c>
      <c r="D221" s="155" t="s">
        <v>156</v>
      </c>
      <c r="E221" s="156" t="s">
        <v>429</v>
      </c>
      <c r="F221" s="233" t="s">
        <v>430</v>
      </c>
      <c r="G221" s="233"/>
      <c r="H221" s="233"/>
      <c r="I221" s="233"/>
      <c r="J221" s="157" t="s">
        <v>204</v>
      </c>
      <c r="K221" s="158">
        <v>11.4</v>
      </c>
      <c r="L221" s="223">
        <v>0</v>
      </c>
      <c r="M221" s="223"/>
      <c r="N221" s="234">
        <f>ROUND(L221*K221,0)</f>
        <v>0</v>
      </c>
      <c r="O221" s="234"/>
      <c r="P221" s="234"/>
      <c r="Q221" s="234"/>
      <c r="R221" s="129"/>
      <c r="T221" s="159" t="s">
        <v>5</v>
      </c>
      <c r="U221" s="43" t="s">
        <v>44</v>
      </c>
      <c r="V221" s="35"/>
      <c r="W221" s="160">
        <f>V221*K221</f>
        <v>0</v>
      </c>
      <c r="X221" s="160">
        <v>0</v>
      </c>
      <c r="Y221" s="160">
        <f>X221*K221</f>
        <v>0</v>
      </c>
      <c r="Z221" s="160">
        <v>1.75E-3</v>
      </c>
      <c r="AA221" s="161">
        <f>Z221*K221</f>
        <v>1.9950000000000002E-2</v>
      </c>
      <c r="AR221" s="17" t="s">
        <v>218</v>
      </c>
      <c r="AT221" s="17" t="s">
        <v>156</v>
      </c>
      <c r="AU221" s="17" t="s">
        <v>99</v>
      </c>
      <c r="AY221" s="17" t="s">
        <v>155</v>
      </c>
      <c r="BE221" s="100">
        <f>IF(U221="základní",N221,0)</f>
        <v>0</v>
      </c>
      <c r="BF221" s="100">
        <f>IF(U221="snížená",N221,0)</f>
        <v>0</v>
      </c>
      <c r="BG221" s="100">
        <f>IF(U221="zákl. přenesená",N221,0)</f>
        <v>0</v>
      </c>
      <c r="BH221" s="100">
        <f>IF(U221="sníž. přenesená",N221,0)</f>
        <v>0</v>
      </c>
      <c r="BI221" s="100">
        <f>IF(U221="nulová",N221,0)</f>
        <v>0</v>
      </c>
      <c r="BJ221" s="17" t="s">
        <v>9</v>
      </c>
      <c r="BK221" s="100">
        <f>ROUND(L221*K221,0)</f>
        <v>0</v>
      </c>
      <c r="BL221" s="17" t="s">
        <v>218</v>
      </c>
      <c r="BM221" s="17" t="s">
        <v>431</v>
      </c>
    </row>
    <row r="222" spans="2:65" s="1" customFormat="1" ht="31.5" customHeight="1">
      <c r="B222" s="126"/>
      <c r="C222" s="155" t="s">
        <v>432</v>
      </c>
      <c r="D222" s="155" t="s">
        <v>156</v>
      </c>
      <c r="E222" s="156" t="s">
        <v>433</v>
      </c>
      <c r="F222" s="233" t="s">
        <v>434</v>
      </c>
      <c r="G222" s="233"/>
      <c r="H222" s="233"/>
      <c r="I222" s="233"/>
      <c r="J222" s="157" t="s">
        <v>204</v>
      </c>
      <c r="K222" s="158">
        <v>10</v>
      </c>
      <c r="L222" s="223">
        <v>0</v>
      </c>
      <c r="M222" s="223"/>
      <c r="N222" s="234">
        <f>ROUND(L222*K222,0)</f>
        <v>0</v>
      </c>
      <c r="O222" s="234"/>
      <c r="P222" s="234"/>
      <c r="Q222" s="234"/>
      <c r="R222" s="129"/>
      <c r="T222" s="159" t="s">
        <v>5</v>
      </c>
      <c r="U222" s="43" t="s">
        <v>44</v>
      </c>
      <c r="V222" s="35"/>
      <c r="W222" s="160">
        <f>V222*K222</f>
        <v>0</v>
      </c>
      <c r="X222" s="160">
        <v>2.9299999999999999E-3</v>
      </c>
      <c r="Y222" s="160">
        <f>X222*K222</f>
        <v>2.93E-2</v>
      </c>
      <c r="Z222" s="160">
        <v>0</v>
      </c>
      <c r="AA222" s="161">
        <f>Z222*K222</f>
        <v>0</v>
      </c>
      <c r="AR222" s="17" t="s">
        <v>218</v>
      </c>
      <c r="AT222" s="17" t="s">
        <v>156</v>
      </c>
      <c r="AU222" s="17" t="s">
        <v>99</v>
      </c>
      <c r="AY222" s="17" t="s">
        <v>155</v>
      </c>
      <c r="BE222" s="100">
        <f>IF(U222="základní",N222,0)</f>
        <v>0</v>
      </c>
      <c r="BF222" s="100">
        <f>IF(U222="snížená",N222,0)</f>
        <v>0</v>
      </c>
      <c r="BG222" s="100">
        <f>IF(U222="zákl. přenesená",N222,0)</f>
        <v>0</v>
      </c>
      <c r="BH222" s="100">
        <f>IF(U222="sníž. přenesená",N222,0)</f>
        <v>0</v>
      </c>
      <c r="BI222" s="100">
        <f>IF(U222="nulová",N222,0)</f>
        <v>0</v>
      </c>
      <c r="BJ222" s="17" t="s">
        <v>9</v>
      </c>
      <c r="BK222" s="100">
        <f>ROUND(L222*K222,0)</f>
        <v>0</v>
      </c>
      <c r="BL222" s="17" t="s">
        <v>218</v>
      </c>
      <c r="BM222" s="17" t="s">
        <v>435</v>
      </c>
    </row>
    <row r="223" spans="2:65" s="1" customFormat="1" ht="22.5" customHeight="1">
      <c r="B223" s="126"/>
      <c r="C223" s="163" t="s">
        <v>436</v>
      </c>
      <c r="D223" s="163" t="s">
        <v>437</v>
      </c>
      <c r="E223" s="164" t="s">
        <v>438</v>
      </c>
      <c r="F223" s="235" t="s">
        <v>439</v>
      </c>
      <c r="G223" s="235"/>
      <c r="H223" s="235"/>
      <c r="I223" s="235"/>
      <c r="J223" s="165" t="s">
        <v>204</v>
      </c>
      <c r="K223" s="166">
        <v>11</v>
      </c>
      <c r="L223" s="236">
        <v>0</v>
      </c>
      <c r="M223" s="236"/>
      <c r="N223" s="237">
        <f>ROUND(L223*K223,0)</f>
        <v>0</v>
      </c>
      <c r="O223" s="234"/>
      <c r="P223" s="234"/>
      <c r="Q223" s="234"/>
      <c r="R223" s="129"/>
      <c r="T223" s="159" t="s">
        <v>5</v>
      </c>
      <c r="U223" s="43" t="s">
        <v>44</v>
      </c>
      <c r="V223" s="35"/>
      <c r="W223" s="160">
        <f>V223*K223</f>
        <v>0</v>
      </c>
      <c r="X223" s="160">
        <v>2.3999999999999998E-3</v>
      </c>
      <c r="Y223" s="160">
        <f>X223*K223</f>
        <v>2.6399999999999996E-2</v>
      </c>
      <c r="Z223" s="160">
        <v>0</v>
      </c>
      <c r="AA223" s="161">
        <f>Z223*K223</f>
        <v>0</v>
      </c>
      <c r="AR223" s="17" t="s">
        <v>281</v>
      </c>
      <c r="AT223" s="17" t="s">
        <v>437</v>
      </c>
      <c r="AU223" s="17" t="s">
        <v>99</v>
      </c>
      <c r="AY223" s="17" t="s">
        <v>155</v>
      </c>
      <c r="BE223" s="100">
        <f>IF(U223="základní",N223,0)</f>
        <v>0</v>
      </c>
      <c r="BF223" s="100">
        <f>IF(U223="snížená",N223,0)</f>
        <v>0</v>
      </c>
      <c r="BG223" s="100">
        <f>IF(U223="zákl. přenesená",N223,0)</f>
        <v>0</v>
      </c>
      <c r="BH223" s="100">
        <f>IF(U223="sníž. přenesená",N223,0)</f>
        <v>0</v>
      </c>
      <c r="BI223" s="100">
        <f>IF(U223="nulová",N223,0)</f>
        <v>0</v>
      </c>
      <c r="BJ223" s="17" t="s">
        <v>9</v>
      </c>
      <c r="BK223" s="100">
        <f>ROUND(L223*K223,0)</f>
        <v>0</v>
      </c>
      <c r="BL223" s="17" t="s">
        <v>218</v>
      </c>
      <c r="BM223" s="17" t="s">
        <v>440</v>
      </c>
    </row>
    <row r="224" spans="2:65" s="1" customFormat="1" ht="31.5" customHeight="1">
      <c r="B224" s="126"/>
      <c r="C224" s="155" t="s">
        <v>441</v>
      </c>
      <c r="D224" s="155" t="s">
        <v>156</v>
      </c>
      <c r="E224" s="156" t="s">
        <v>442</v>
      </c>
      <c r="F224" s="233" t="s">
        <v>443</v>
      </c>
      <c r="G224" s="233"/>
      <c r="H224" s="233"/>
      <c r="I224" s="233"/>
      <c r="J224" s="157" t="s">
        <v>426</v>
      </c>
      <c r="K224" s="162">
        <v>0</v>
      </c>
      <c r="L224" s="223">
        <v>0</v>
      </c>
      <c r="M224" s="223"/>
      <c r="N224" s="234">
        <f>ROUND(L224*K224,0)</f>
        <v>0</v>
      </c>
      <c r="O224" s="234"/>
      <c r="P224" s="234"/>
      <c r="Q224" s="234"/>
      <c r="R224" s="129"/>
      <c r="T224" s="159" t="s">
        <v>5</v>
      </c>
      <c r="U224" s="43" t="s">
        <v>44</v>
      </c>
      <c r="V224" s="35"/>
      <c r="W224" s="160">
        <f>V224*K224</f>
        <v>0</v>
      </c>
      <c r="X224" s="160">
        <v>0</v>
      </c>
      <c r="Y224" s="160">
        <f>X224*K224</f>
        <v>0</v>
      </c>
      <c r="Z224" s="160">
        <v>0</v>
      </c>
      <c r="AA224" s="161">
        <f>Z224*K224</f>
        <v>0</v>
      </c>
      <c r="AR224" s="17" t="s">
        <v>218</v>
      </c>
      <c r="AT224" s="17" t="s">
        <v>156</v>
      </c>
      <c r="AU224" s="17" t="s">
        <v>99</v>
      </c>
      <c r="AY224" s="17" t="s">
        <v>155</v>
      </c>
      <c r="BE224" s="100">
        <f>IF(U224="základní",N224,0)</f>
        <v>0</v>
      </c>
      <c r="BF224" s="100">
        <f>IF(U224="snížená",N224,0)</f>
        <v>0</v>
      </c>
      <c r="BG224" s="100">
        <f>IF(U224="zákl. přenesená",N224,0)</f>
        <v>0</v>
      </c>
      <c r="BH224" s="100">
        <f>IF(U224="sníž. přenesená",N224,0)</f>
        <v>0</v>
      </c>
      <c r="BI224" s="100">
        <f>IF(U224="nulová",N224,0)</f>
        <v>0</v>
      </c>
      <c r="BJ224" s="17" t="s">
        <v>9</v>
      </c>
      <c r="BK224" s="100">
        <f>ROUND(L224*K224,0)</f>
        <v>0</v>
      </c>
      <c r="BL224" s="17" t="s">
        <v>218</v>
      </c>
      <c r="BM224" s="17" t="s">
        <v>444</v>
      </c>
    </row>
    <row r="225" spans="2:65" s="9" customFormat="1" ht="29.85" customHeight="1">
      <c r="B225" s="144"/>
      <c r="C225" s="145"/>
      <c r="D225" s="154" t="s">
        <v>120</v>
      </c>
      <c r="E225" s="154"/>
      <c r="F225" s="154"/>
      <c r="G225" s="154"/>
      <c r="H225" s="154"/>
      <c r="I225" s="154"/>
      <c r="J225" s="154"/>
      <c r="K225" s="154"/>
      <c r="L225" s="154"/>
      <c r="M225" s="154"/>
      <c r="N225" s="217">
        <f>BK225</f>
        <v>0</v>
      </c>
      <c r="O225" s="218"/>
      <c r="P225" s="218"/>
      <c r="Q225" s="218"/>
      <c r="R225" s="147"/>
      <c r="T225" s="148"/>
      <c r="U225" s="145"/>
      <c r="V225" s="145"/>
      <c r="W225" s="149">
        <f>SUM(W226:W233)</f>
        <v>0</v>
      </c>
      <c r="X225" s="145"/>
      <c r="Y225" s="149">
        <f>SUM(Y226:Y233)</f>
        <v>2.4200000000000003E-3</v>
      </c>
      <c r="Z225" s="145"/>
      <c r="AA225" s="150">
        <f>SUM(AA226:AA233)</f>
        <v>0</v>
      </c>
      <c r="AR225" s="151" t="s">
        <v>99</v>
      </c>
      <c r="AT225" s="152" t="s">
        <v>78</v>
      </c>
      <c r="AU225" s="152" t="s">
        <v>9</v>
      </c>
      <c r="AY225" s="151" t="s">
        <v>155</v>
      </c>
      <c r="BK225" s="153">
        <f>SUM(BK226:BK233)</f>
        <v>0</v>
      </c>
    </row>
    <row r="226" spans="2:65" s="1" customFormat="1" ht="22.5" customHeight="1">
      <c r="B226" s="126"/>
      <c r="C226" s="155" t="s">
        <v>445</v>
      </c>
      <c r="D226" s="155" t="s">
        <v>156</v>
      </c>
      <c r="E226" s="156" t="s">
        <v>446</v>
      </c>
      <c r="F226" s="233" t="s">
        <v>447</v>
      </c>
      <c r="G226" s="233"/>
      <c r="H226" s="233"/>
      <c r="I226" s="233"/>
      <c r="J226" s="157" t="s">
        <v>364</v>
      </c>
      <c r="K226" s="158">
        <v>1</v>
      </c>
      <c r="L226" s="223">
        <v>0</v>
      </c>
      <c r="M226" s="223"/>
      <c r="N226" s="234">
        <f>ROUND(L226*K226,0)</f>
        <v>0</v>
      </c>
      <c r="O226" s="234"/>
      <c r="P226" s="234"/>
      <c r="Q226" s="234"/>
      <c r="R226" s="129"/>
      <c r="T226" s="159" t="s">
        <v>5</v>
      </c>
      <c r="U226" s="43" t="s">
        <v>44</v>
      </c>
      <c r="V226" s="35"/>
      <c r="W226" s="160">
        <f>V226*K226</f>
        <v>0</v>
      </c>
      <c r="X226" s="160">
        <v>0</v>
      </c>
      <c r="Y226" s="160">
        <f>X226*K226</f>
        <v>0</v>
      </c>
      <c r="Z226" s="160">
        <v>0</v>
      </c>
      <c r="AA226" s="161">
        <f>Z226*K226</f>
        <v>0</v>
      </c>
      <c r="AR226" s="17" t="s">
        <v>218</v>
      </c>
      <c r="AT226" s="17" t="s">
        <v>156</v>
      </c>
      <c r="AU226" s="17" t="s">
        <v>99</v>
      </c>
      <c r="AY226" s="17" t="s">
        <v>155</v>
      </c>
      <c r="BE226" s="100">
        <f>IF(U226="základní",N226,0)</f>
        <v>0</v>
      </c>
      <c r="BF226" s="100">
        <f>IF(U226="snížená",N226,0)</f>
        <v>0</v>
      </c>
      <c r="BG226" s="100">
        <f>IF(U226="zákl. přenesená",N226,0)</f>
        <v>0</v>
      </c>
      <c r="BH226" s="100">
        <f>IF(U226="sníž. přenesená",N226,0)</f>
        <v>0</v>
      </c>
      <c r="BI226" s="100">
        <f>IF(U226="nulová",N226,0)</f>
        <v>0</v>
      </c>
      <c r="BJ226" s="17" t="s">
        <v>9</v>
      </c>
      <c r="BK226" s="100">
        <f>ROUND(L226*K226,0)</f>
        <v>0</v>
      </c>
      <c r="BL226" s="17" t="s">
        <v>218</v>
      </c>
      <c r="BM226" s="17" t="s">
        <v>448</v>
      </c>
    </row>
    <row r="227" spans="2:65" s="1" customFormat="1" ht="31.5" customHeight="1">
      <c r="B227" s="126"/>
      <c r="C227" s="163" t="s">
        <v>449</v>
      </c>
      <c r="D227" s="163" t="s">
        <v>437</v>
      </c>
      <c r="E227" s="164" t="s">
        <v>450</v>
      </c>
      <c r="F227" s="235" t="s">
        <v>451</v>
      </c>
      <c r="G227" s="235"/>
      <c r="H227" s="235"/>
      <c r="I227" s="235"/>
      <c r="J227" s="165" t="s">
        <v>364</v>
      </c>
      <c r="K227" s="166">
        <v>1</v>
      </c>
      <c r="L227" s="236">
        <v>0</v>
      </c>
      <c r="M227" s="236"/>
      <c r="N227" s="237">
        <f>ROUND(L227*K227,0)</f>
        <v>0</v>
      </c>
      <c r="O227" s="234"/>
      <c r="P227" s="234"/>
      <c r="Q227" s="234"/>
      <c r="R227" s="129"/>
      <c r="T227" s="159" t="s">
        <v>5</v>
      </c>
      <c r="U227" s="43" t="s">
        <v>44</v>
      </c>
      <c r="V227" s="35"/>
      <c r="W227" s="160">
        <f>V227*K227</f>
        <v>0</v>
      </c>
      <c r="X227" s="160">
        <v>8.9999999999999998E-4</v>
      </c>
      <c r="Y227" s="160">
        <f>X227*K227</f>
        <v>8.9999999999999998E-4</v>
      </c>
      <c r="Z227" s="160">
        <v>0</v>
      </c>
      <c r="AA227" s="161">
        <f>Z227*K227</f>
        <v>0</v>
      </c>
      <c r="AR227" s="17" t="s">
        <v>281</v>
      </c>
      <c r="AT227" s="17" t="s">
        <v>437</v>
      </c>
      <c r="AU227" s="17" t="s">
        <v>99</v>
      </c>
      <c r="AY227" s="17" t="s">
        <v>155</v>
      </c>
      <c r="BE227" s="100">
        <f>IF(U227="základní",N227,0)</f>
        <v>0</v>
      </c>
      <c r="BF227" s="100">
        <f>IF(U227="snížená",N227,0)</f>
        <v>0</v>
      </c>
      <c r="BG227" s="100">
        <f>IF(U227="zákl. přenesená",N227,0)</f>
        <v>0</v>
      </c>
      <c r="BH227" s="100">
        <f>IF(U227="sníž. přenesená",N227,0)</f>
        <v>0</v>
      </c>
      <c r="BI227" s="100">
        <f>IF(U227="nulová",N227,0)</f>
        <v>0</v>
      </c>
      <c r="BJ227" s="17" t="s">
        <v>9</v>
      </c>
      <c r="BK227" s="100">
        <f>ROUND(L227*K227,0)</f>
        <v>0</v>
      </c>
      <c r="BL227" s="17" t="s">
        <v>218</v>
      </c>
      <c r="BM227" s="17" t="s">
        <v>452</v>
      </c>
    </row>
    <row r="228" spans="2:65" s="1" customFormat="1" ht="78" customHeight="1">
      <c r="B228" s="34"/>
      <c r="C228" s="35"/>
      <c r="D228" s="35"/>
      <c r="E228" s="35"/>
      <c r="F228" s="240" t="s">
        <v>453</v>
      </c>
      <c r="G228" s="239"/>
      <c r="H228" s="239"/>
      <c r="I228" s="239"/>
      <c r="J228" s="35"/>
      <c r="K228" s="35"/>
      <c r="L228" s="35"/>
      <c r="M228" s="35"/>
      <c r="N228" s="35"/>
      <c r="O228" s="35"/>
      <c r="P228" s="35"/>
      <c r="Q228" s="35"/>
      <c r="R228" s="36"/>
      <c r="T228" s="167"/>
      <c r="U228" s="35"/>
      <c r="V228" s="35"/>
      <c r="W228" s="35"/>
      <c r="X228" s="35"/>
      <c r="Y228" s="35"/>
      <c r="Z228" s="35"/>
      <c r="AA228" s="73"/>
      <c r="AT228" s="17" t="s">
        <v>454</v>
      </c>
      <c r="AU228" s="17" t="s">
        <v>99</v>
      </c>
    </row>
    <row r="229" spans="2:65" s="1" customFormat="1" ht="22.5" customHeight="1">
      <c r="B229" s="126"/>
      <c r="C229" s="155" t="s">
        <v>455</v>
      </c>
      <c r="D229" s="155" t="s">
        <v>156</v>
      </c>
      <c r="E229" s="156" t="s">
        <v>456</v>
      </c>
      <c r="F229" s="233" t="s">
        <v>457</v>
      </c>
      <c r="G229" s="233"/>
      <c r="H229" s="233"/>
      <c r="I229" s="233"/>
      <c r="J229" s="157" t="s">
        <v>364</v>
      </c>
      <c r="K229" s="158">
        <v>2</v>
      </c>
      <c r="L229" s="223">
        <v>0</v>
      </c>
      <c r="M229" s="223"/>
      <c r="N229" s="234">
        <f>ROUND(L229*K229,0)</f>
        <v>0</v>
      </c>
      <c r="O229" s="234"/>
      <c r="P229" s="234"/>
      <c r="Q229" s="234"/>
      <c r="R229" s="129"/>
      <c r="T229" s="159" t="s">
        <v>5</v>
      </c>
      <c r="U229" s="43" t="s">
        <v>44</v>
      </c>
      <c r="V229" s="35"/>
      <c r="W229" s="160">
        <f>V229*K229</f>
        <v>0</v>
      </c>
      <c r="X229" s="160">
        <v>0</v>
      </c>
      <c r="Y229" s="160">
        <f>X229*K229</f>
        <v>0</v>
      </c>
      <c r="Z229" s="160">
        <v>0</v>
      </c>
      <c r="AA229" s="161">
        <f>Z229*K229</f>
        <v>0</v>
      </c>
      <c r="AR229" s="17" t="s">
        <v>218</v>
      </c>
      <c r="AT229" s="17" t="s">
        <v>156</v>
      </c>
      <c r="AU229" s="17" t="s">
        <v>99</v>
      </c>
      <c r="AY229" s="17" t="s">
        <v>155</v>
      </c>
      <c r="BE229" s="100">
        <f>IF(U229="základní",N229,0)</f>
        <v>0</v>
      </c>
      <c r="BF229" s="100">
        <f>IF(U229="snížená",N229,0)</f>
        <v>0</v>
      </c>
      <c r="BG229" s="100">
        <f>IF(U229="zákl. přenesená",N229,0)</f>
        <v>0</v>
      </c>
      <c r="BH229" s="100">
        <f>IF(U229="sníž. přenesená",N229,0)</f>
        <v>0</v>
      </c>
      <c r="BI229" s="100">
        <f>IF(U229="nulová",N229,0)</f>
        <v>0</v>
      </c>
      <c r="BJ229" s="17" t="s">
        <v>9</v>
      </c>
      <c r="BK229" s="100">
        <f>ROUND(L229*K229,0)</f>
        <v>0</v>
      </c>
      <c r="BL229" s="17" t="s">
        <v>218</v>
      </c>
      <c r="BM229" s="17" t="s">
        <v>458</v>
      </c>
    </row>
    <row r="230" spans="2:65" s="1" customFormat="1" ht="44.25" customHeight="1">
      <c r="B230" s="126"/>
      <c r="C230" s="163" t="s">
        <v>459</v>
      </c>
      <c r="D230" s="163" t="s">
        <v>437</v>
      </c>
      <c r="E230" s="164" t="s">
        <v>460</v>
      </c>
      <c r="F230" s="235" t="s">
        <v>461</v>
      </c>
      <c r="G230" s="235"/>
      <c r="H230" s="235"/>
      <c r="I230" s="235"/>
      <c r="J230" s="165" t="s">
        <v>364</v>
      </c>
      <c r="K230" s="166">
        <v>2</v>
      </c>
      <c r="L230" s="236">
        <v>0</v>
      </c>
      <c r="M230" s="236"/>
      <c r="N230" s="237">
        <f>ROUND(L230*K230,0)</f>
        <v>0</v>
      </c>
      <c r="O230" s="234"/>
      <c r="P230" s="234"/>
      <c r="Q230" s="234"/>
      <c r="R230" s="129"/>
      <c r="T230" s="159" t="s">
        <v>5</v>
      </c>
      <c r="U230" s="43" t="s">
        <v>44</v>
      </c>
      <c r="V230" s="35"/>
      <c r="W230" s="160">
        <f>V230*K230</f>
        <v>0</v>
      </c>
      <c r="X230" s="160">
        <v>3.8000000000000002E-4</v>
      </c>
      <c r="Y230" s="160">
        <f>X230*K230</f>
        <v>7.6000000000000004E-4</v>
      </c>
      <c r="Z230" s="160">
        <v>0</v>
      </c>
      <c r="AA230" s="161">
        <f>Z230*K230</f>
        <v>0</v>
      </c>
      <c r="AR230" s="17" t="s">
        <v>281</v>
      </c>
      <c r="AT230" s="17" t="s">
        <v>437</v>
      </c>
      <c r="AU230" s="17" t="s">
        <v>99</v>
      </c>
      <c r="AY230" s="17" t="s">
        <v>155</v>
      </c>
      <c r="BE230" s="100">
        <f>IF(U230="základní",N230,0)</f>
        <v>0</v>
      </c>
      <c r="BF230" s="100">
        <f>IF(U230="snížená",N230,0)</f>
        <v>0</v>
      </c>
      <c r="BG230" s="100">
        <f>IF(U230="zákl. přenesená",N230,0)</f>
        <v>0</v>
      </c>
      <c r="BH230" s="100">
        <f>IF(U230="sníž. přenesená",N230,0)</f>
        <v>0</v>
      </c>
      <c r="BI230" s="100">
        <f>IF(U230="nulová",N230,0)</f>
        <v>0</v>
      </c>
      <c r="BJ230" s="17" t="s">
        <v>9</v>
      </c>
      <c r="BK230" s="100">
        <f>ROUND(L230*K230,0)</f>
        <v>0</v>
      </c>
      <c r="BL230" s="17" t="s">
        <v>218</v>
      </c>
      <c r="BM230" s="17" t="s">
        <v>462</v>
      </c>
    </row>
    <row r="231" spans="2:65" s="1" customFormat="1" ht="22.5" customHeight="1">
      <c r="B231" s="126"/>
      <c r="C231" s="155" t="s">
        <v>463</v>
      </c>
      <c r="D231" s="155" t="s">
        <v>156</v>
      </c>
      <c r="E231" s="156" t="s">
        <v>464</v>
      </c>
      <c r="F231" s="233" t="s">
        <v>465</v>
      </c>
      <c r="G231" s="233"/>
      <c r="H231" s="233"/>
      <c r="I231" s="233"/>
      <c r="J231" s="157" t="s">
        <v>364</v>
      </c>
      <c r="K231" s="158">
        <v>2</v>
      </c>
      <c r="L231" s="223">
        <v>0</v>
      </c>
      <c r="M231" s="223"/>
      <c r="N231" s="234">
        <f>ROUND(L231*K231,0)</f>
        <v>0</v>
      </c>
      <c r="O231" s="234"/>
      <c r="P231" s="234"/>
      <c r="Q231" s="234"/>
      <c r="R231" s="129"/>
      <c r="T231" s="159" t="s">
        <v>5</v>
      </c>
      <c r="U231" s="43" t="s">
        <v>44</v>
      </c>
      <c r="V231" s="35"/>
      <c r="W231" s="160">
        <f>V231*K231</f>
        <v>0</v>
      </c>
      <c r="X231" s="160">
        <v>0</v>
      </c>
      <c r="Y231" s="160">
        <f>X231*K231</f>
        <v>0</v>
      </c>
      <c r="Z231" s="160">
        <v>0</v>
      </c>
      <c r="AA231" s="161">
        <f>Z231*K231</f>
        <v>0</v>
      </c>
      <c r="AR231" s="17" t="s">
        <v>218</v>
      </c>
      <c r="AT231" s="17" t="s">
        <v>156</v>
      </c>
      <c r="AU231" s="17" t="s">
        <v>99</v>
      </c>
      <c r="AY231" s="17" t="s">
        <v>155</v>
      </c>
      <c r="BE231" s="100">
        <f>IF(U231="základní",N231,0)</f>
        <v>0</v>
      </c>
      <c r="BF231" s="100">
        <f>IF(U231="snížená",N231,0)</f>
        <v>0</v>
      </c>
      <c r="BG231" s="100">
        <f>IF(U231="zákl. přenesená",N231,0)</f>
        <v>0</v>
      </c>
      <c r="BH231" s="100">
        <f>IF(U231="sníž. přenesená",N231,0)</f>
        <v>0</v>
      </c>
      <c r="BI231" s="100">
        <f>IF(U231="nulová",N231,0)</f>
        <v>0</v>
      </c>
      <c r="BJ231" s="17" t="s">
        <v>9</v>
      </c>
      <c r="BK231" s="100">
        <f>ROUND(L231*K231,0)</f>
        <v>0</v>
      </c>
      <c r="BL231" s="17" t="s">
        <v>218</v>
      </c>
      <c r="BM231" s="17" t="s">
        <v>466</v>
      </c>
    </row>
    <row r="232" spans="2:65" s="1" customFormat="1" ht="44.25" customHeight="1">
      <c r="B232" s="126"/>
      <c r="C232" s="163" t="s">
        <v>467</v>
      </c>
      <c r="D232" s="163" t="s">
        <v>437</v>
      </c>
      <c r="E232" s="164" t="s">
        <v>468</v>
      </c>
      <c r="F232" s="235" t="s">
        <v>469</v>
      </c>
      <c r="G232" s="235"/>
      <c r="H232" s="235"/>
      <c r="I232" s="235"/>
      <c r="J232" s="165" t="s">
        <v>364</v>
      </c>
      <c r="K232" s="166">
        <v>2</v>
      </c>
      <c r="L232" s="236">
        <v>0</v>
      </c>
      <c r="M232" s="236"/>
      <c r="N232" s="237">
        <f>ROUND(L232*K232,0)</f>
        <v>0</v>
      </c>
      <c r="O232" s="234"/>
      <c r="P232" s="234"/>
      <c r="Q232" s="234"/>
      <c r="R232" s="129"/>
      <c r="T232" s="159" t="s">
        <v>5</v>
      </c>
      <c r="U232" s="43" t="s">
        <v>44</v>
      </c>
      <c r="V232" s="35"/>
      <c r="W232" s="160">
        <f>V232*K232</f>
        <v>0</v>
      </c>
      <c r="X232" s="160">
        <v>3.8000000000000002E-4</v>
      </c>
      <c r="Y232" s="160">
        <f>X232*K232</f>
        <v>7.6000000000000004E-4</v>
      </c>
      <c r="Z232" s="160">
        <v>0</v>
      </c>
      <c r="AA232" s="161">
        <f>Z232*K232</f>
        <v>0</v>
      </c>
      <c r="AR232" s="17" t="s">
        <v>281</v>
      </c>
      <c r="AT232" s="17" t="s">
        <v>437</v>
      </c>
      <c r="AU232" s="17" t="s">
        <v>99</v>
      </c>
      <c r="AY232" s="17" t="s">
        <v>155</v>
      </c>
      <c r="BE232" s="100">
        <f>IF(U232="základní",N232,0)</f>
        <v>0</v>
      </c>
      <c r="BF232" s="100">
        <f>IF(U232="snížená",N232,0)</f>
        <v>0</v>
      </c>
      <c r="BG232" s="100">
        <f>IF(U232="zákl. přenesená",N232,0)</f>
        <v>0</v>
      </c>
      <c r="BH232" s="100">
        <f>IF(U232="sníž. přenesená",N232,0)</f>
        <v>0</v>
      </c>
      <c r="BI232" s="100">
        <f>IF(U232="nulová",N232,0)</f>
        <v>0</v>
      </c>
      <c r="BJ232" s="17" t="s">
        <v>9</v>
      </c>
      <c r="BK232" s="100">
        <f>ROUND(L232*K232,0)</f>
        <v>0</v>
      </c>
      <c r="BL232" s="17" t="s">
        <v>218</v>
      </c>
      <c r="BM232" s="17" t="s">
        <v>470</v>
      </c>
    </row>
    <row r="233" spans="2:65" s="1" customFormat="1" ht="31.5" customHeight="1">
      <c r="B233" s="126"/>
      <c r="C233" s="155" t="s">
        <v>471</v>
      </c>
      <c r="D233" s="155" t="s">
        <v>156</v>
      </c>
      <c r="E233" s="156" t="s">
        <v>472</v>
      </c>
      <c r="F233" s="233" t="s">
        <v>473</v>
      </c>
      <c r="G233" s="233"/>
      <c r="H233" s="233"/>
      <c r="I233" s="233"/>
      <c r="J233" s="157" t="s">
        <v>426</v>
      </c>
      <c r="K233" s="162">
        <v>0</v>
      </c>
      <c r="L233" s="223">
        <v>0</v>
      </c>
      <c r="M233" s="223"/>
      <c r="N233" s="234">
        <f>ROUND(L233*K233,0)</f>
        <v>0</v>
      </c>
      <c r="O233" s="234"/>
      <c r="P233" s="234"/>
      <c r="Q233" s="234"/>
      <c r="R233" s="129"/>
      <c r="T233" s="159" t="s">
        <v>5</v>
      </c>
      <c r="U233" s="43" t="s">
        <v>44</v>
      </c>
      <c r="V233" s="35"/>
      <c r="W233" s="160">
        <f>V233*K233</f>
        <v>0</v>
      </c>
      <c r="X233" s="160">
        <v>0</v>
      </c>
      <c r="Y233" s="160">
        <f>X233*K233</f>
        <v>0</v>
      </c>
      <c r="Z233" s="160">
        <v>0</v>
      </c>
      <c r="AA233" s="161">
        <f>Z233*K233</f>
        <v>0</v>
      </c>
      <c r="AR233" s="17" t="s">
        <v>218</v>
      </c>
      <c r="AT233" s="17" t="s">
        <v>156</v>
      </c>
      <c r="AU233" s="17" t="s">
        <v>99</v>
      </c>
      <c r="AY233" s="17" t="s">
        <v>155</v>
      </c>
      <c r="BE233" s="100">
        <f>IF(U233="základní",N233,0)</f>
        <v>0</v>
      </c>
      <c r="BF233" s="100">
        <f>IF(U233="snížená",N233,0)</f>
        <v>0</v>
      </c>
      <c r="BG233" s="100">
        <f>IF(U233="zákl. přenesená",N233,0)</f>
        <v>0</v>
      </c>
      <c r="BH233" s="100">
        <f>IF(U233="sníž. přenesená",N233,0)</f>
        <v>0</v>
      </c>
      <c r="BI233" s="100">
        <f>IF(U233="nulová",N233,0)</f>
        <v>0</v>
      </c>
      <c r="BJ233" s="17" t="s">
        <v>9</v>
      </c>
      <c r="BK233" s="100">
        <f>ROUND(L233*K233,0)</f>
        <v>0</v>
      </c>
      <c r="BL233" s="17" t="s">
        <v>218</v>
      </c>
      <c r="BM233" s="17" t="s">
        <v>474</v>
      </c>
    </row>
    <row r="234" spans="2:65" s="9" customFormat="1" ht="29.85" customHeight="1">
      <c r="B234" s="144"/>
      <c r="C234" s="145"/>
      <c r="D234" s="154" t="s">
        <v>121</v>
      </c>
      <c r="E234" s="154"/>
      <c r="F234" s="154"/>
      <c r="G234" s="154"/>
      <c r="H234" s="154"/>
      <c r="I234" s="154"/>
      <c r="J234" s="154"/>
      <c r="K234" s="154"/>
      <c r="L234" s="154"/>
      <c r="M234" s="154"/>
      <c r="N234" s="217">
        <f>BK234</f>
        <v>0</v>
      </c>
      <c r="O234" s="218"/>
      <c r="P234" s="218"/>
      <c r="Q234" s="218"/>
      <c r="R234" s="147"/>
      <c r="T234" s="148"/>
      <c r="U234" s="145"/>
      <c r="V234" s="145"/>
      <c r="W234" s="149">
        <f>SUM(W235:W238)</f>
        <v>0</v>
      </c>
      <c r="X234" s="145"/>
      <c r="Y234" s="149">
        <f>SUM(Y235:Y238)</f>
        <v>1.1636249999999999</v>
      </c>
      <c r="Z234" s="145"/>
      <c r="AA234" s="150">
        <f>SUM(AA235:AA238)</f>
        <v>0</v>
      </c>
      <c r="AR234" s="151" t="s">
        <v>99</v>
      </c>
      <c r="AT234" s="152" t="s">
        <v>78</v>
      </c>
      <c r="AU234" s="152" t="s">
        <v>9</v>
      </c>
      <c r="AY234" s="151" t="s">
        <v>155</v>
      </c>
      <c r="BK234" s="153">
        <f>SUM(BK235:BK238)</f>
        <v>0</v>
      </c>
    </row>
    <row r="235" spans="2:65" s="1" customFormat="1" ht="31.5" customHeight="1">
      <c r="B235" s="126"/>
      <c r="C235" s="155" t="s">
        <v>475</v>
      </c>
      <c r="D235" s="155" t="s">
        <v>156</v>
      </c>
      <c r="E235" s="156" t="s">
        <v>476</v>
      </c>
      <c r="F235" s="233" t="s">
        <v>477</v>
      </c>
      <c r="G235" s="233"/>
      <c r="H235" s="233"/>
      <c r="I235" s="233"/>
      <c r="J235" s="157" t="s">
        <v>204</v>
      </c>
      <c r="K235" s="158">
        <v>22</v>
      </c>
      <c r="L235" s="223">
        <v>0</v>
      </c>
      <c r="M235" s="223"/>
      <c r="N235" s="234">
        <f>ROUND(L235*K235,0)</f>
        <v>0</v>
      </c>
      <c r="O235" s="234"/>
      <c r="P235" s="234"/>
      <c r="Q235" s="234"/>
      <c r="R235" s="129"/>
      <c r="T235" s="159" t="s">
        <v>5</v>
      </c>
      <c r="U235" s="43" t="s">
        <v>44</v>
      </c>
      <c r="V235" s="35"/>
      <c r="W235" s="160">
        <f>V235*K235</f>
        <v>0</v>
      </c>
      <c r="X235" s="160">
        <v>2.9229999999999999E-2</v>
      </c>
      <c r="Y235" s="160">
        <f>X235*K235</f>
        <v>0.64305999999999996</v>
      </c>
      <c r="Z235" s="160">
        <v>0</v>
      </c>
      <c r="AA235" s="161">
        <f>Z235*K235</f>
        <v>0</v>
      </c>
      <c r="AR235" s="17" t="s">
        <v>218</v>
      </c>
      <c r="AT235" s="17" t="s">
        <v>156</v>
      </c>
      <c r="AU235" s="17" t="s">
        <v>99</v>
      </c>
      <c r="AY235" s="17" t="s">
        <v>155</v>
      </c>
      <c r="BE235" s="100">
        <f>IF(U235="základní",N235,0)</f>
        <v>0</v>
      </c>
      <c r="BF235" s="100">
        <f>IF(U235="snížená",N235,0)</f>
        <v>0</v>
      </c>
      <c r="BG235" s="100">
        <f>IF(U235="zákl. přenesená",N235,0)</f>
        <v>0</v>
      </c>
      <c r="BH235" s="100">
        <f>IF(U235="sníž. přenesená",N235,0)</f>
        <v>0</v>
      </c>
      <c r="BI235" s="100">
        <f>IF(U235="nulová",N235,0)</f>
        <v>0</v>
      </c>
      <c r="BJ235" s="17" t="s">
        <v>9</v>
      </c>
      <c r="BK235" s="100">
        <f>ROUND(L235*K235,0)</f>
        <v>0</v>
      </c>
      <c r="BL235" s="17" t="s">
        <v>218</v>
      </c>
      <c r="BM235" s="17" t="s">
        <v>478</v>
      </c>
    </row>
    <row r="236" spans="2:65" s="1" customFormat="1" ht="31.5" customHeight="1">
      <c r="B236" s="126"/>
      <c r="C236" s="155" t="s">
        <v>479</v>
      </c>
      <c r="D236" s="155" t="s">
        <v>156</v>
      </c>
      <c r="E236" s="156" t="s">
        <v>480</v>
      </c>
      <c r="F236" s="233" t="s">
        <v>481</v>
      </c>
      <c r="G236" s="233"/>
      <c r="H236" s="233"/>
      <c r="I236" s="233"/>
      <c r="J236" s="157" t="s">
        <v>204</v>
      </c>
      <c r="K236" s="158">
        <v>16</v>
      </c>
      <c r="L236" s="223">
        <v>0</v>
      </c>
      <c r="M236" s="223"/>
      <c r="N236" s="234">
        <f>ROUND(L236*K236,0)</f>
        <v>0</v>
      </c>
      <c r="O236" s="234"/>
      <c r="P236" s="234"/>
      <c r="Q236" s="234"/>
      <c r="R236" s="129"/>
      <c r="T236" s="159" t="s">
        <v>5</v>
      </c>
      <c r="U236" s="43" t="s">
        <v>44</v>
      </c>
      <c r="V236" s="35"/>
      <c r="W236" s="160">
        <f>V236*K236</f>
        <v>0</v>
      </c>
      <c r="X236" s="160">
        <v>2.9229999999999999E-2</v>
      </c>
      <c r="Y236" s="160">
        <f>X236*K236</f>
        <v>0.46767999999999998</v>
      </c>
      <c r="Z236" s="160">
        <v>0</v>
      </c>
      <c r="AA236" s="161">
        <f>Z236*K236</f>
        <v>0</v>
      </c>
      <c r="AR236" s="17" t="s">
        <v>218</v>
      </c>
      <c r="AT236" s="17" t="s">
        <v>156</v>
      </c>
      <c r="AU236" s="17" t="s">
        <v>99</v>
      </c>
      <c r="AY236" s="17" t="s">
        <v>155</v>
      </c>
      <c r="BE236" s="100">
        <f>IF(U236="základní",N236,0)</f>
        <v>0</v>
      </c>
      <c r="BF236" s="100">
        <f>IF(U236="snížená",N236,0)</f>
        <v>0</v>
      </c>
      <c r="BG236" s="100">
        <f>IF(U236="zákl. přenesená",N236,0)</f>
        <v>0</v>
      </c>
      <c r="BH236" s="100">
        <f>IF(U236="sníž. přenesená",N236,0)</f>
        <v>0</v>
      </c>
      <c r="BI236" s="100">
        <f>IF(U236="nulová",N236,0)</f>
        <v>0</v>
      </c>
      <c r="BJ236" s="17" t="s">
        <v>9</v>
      </c>
      <c r="BK236" s="100">
        <f>ROUND(L236*K236,0)</f>
        <v>0</v>
      </c>
      <c r="BL236" s="17" t="s">
        <v>218</v>
      </c>
      <c r="BM236" s="17" t="s">
        <v>482</v>
      </c>
    </row>
    <row r="237" spans="2:65" s="1" customFormat="1" ht="31.5" customHeight="1">
      <c r="B237" s="126"/>
      <c r="C237" s="155" t="s">
        <v>483</v>
      </c>
      <c r="D237" s="155" t="s">
        <v>156</v>
      </c>
      <c r="E237" s="156" t="s">
        <v>484</v>
      </c>
      <c r="F237" s="233" t="s">
        <v>485</v>
      </c>
      <c r="G237" s="233"/>
      <c r="H237" s="233"/>
      <c r="I237" s="233"/>
      <c r="J237" s="157" t="s">
        <v>213</v>
      </c>
      <c r="K237" s="158">
        <v>3.5</v>
      </c>
      <c r="L237" s="223">
        <v>0</v>
      </c>
      <c r="M237" s="223"/>
      <c r="N237" s="234">
        <f>ROUND(L237*K237,0)</f>
        <v>0</v>
      </c>
      <c r="O237" s="234"/>
      <c r="P237" s="234"/>
      <c r="Q237" s="234"/>
      <c r="R237" s="129"/>
      <c r="T237" s="159" t="s">
        <v>5</v>
      </c>
      <c r="U237" s="43" t="s">
        <v>44</v>
      </c>
      <c r="V237" s="35"/>
      <c r="W237" s="160">
        <f>V237*K237</f>
        <v>0</v>
      </c>
      <c r="X237" s="160">
        <v>1.511E-2</v>
      </c>
      <c r="Y237" s="160">
        <f>X237*K237</f>
        <v>5.2885000000000001E-2</v>
      </c>
      <c r="Z237" s="160">
        <v>0</v>
      </c>
      <c r="AA237" s="161">
        <f>Z237*K237</f>
        <v>0</v>
      </c>
      <c r="AR237" s="17" t="s">
        <v>218</v>
      </c>
      <c r="AT237" s="17" t="s">
        <v>156</v>
      </c>
      <c r="AU237" s="17" t="s">
        <v>99</v>
      </c>
      <c r="AY237" s="17" t="s">
        <v>155</v>
      </c>
      <c r="BE237" s="100">
        <f>IF(U237="základní",N237,0)</f>
        <v>0</v>
      </c>
      <c r="BF237" s="100">
        <f>IF(U237="snížená",N237,0)</f>
        <v>0</v>
      </c>
      <c r="BG237" s="100">
        <f>IF(U237="zákl. přenesená",N237,0)</f>
        <v>0</v>
      </c>
      <c r="BH237" s="100">
        <f>IF(U237="sníž. přenesená",N237,0)</f>
        <v>0</v>
      </c>
      <c r="BI237" s="100">
        <f>IF(U237="nulová",N237,0)</f>
        <v>0</v>
      </c>
      <c r="BJ237" s="17" t="s">
        <v>9</v>
      </c>
      <c r="BK237" s="100">
        <f>ROUND(L237*K237,0)</f>
        <v>0</v>
      </c>
      <c r="BL237" s="17" t="s">
        <v>218</v>
      </c>
      <c r="BM237" s="17" t="s">
        <v>486</v>
      </c>
    </row>
    <row r="238" spans="2:65" s="1" customFormat="1" ht="31.5" customHeight="1">
      <c r="B238" s="126"/>
      <c r="C238" s="155" t="s">
        <v>487</v>
      </c>
      <c r="D238" s="155" t="s">
        <v>156</v>
      </c>
      <c r="E238" s="156" t="s">
        <v>488</v>
      </c>
      <c r="F238" s="233" t="s">
        <v>489</v>
      </c>
      <c r="G238" s="233"/>
      <c r="H238" s="233"/>
      <c r="I238" s="233"/>
      <c r="J238" s="157" t="s">
        <v>426</v>
      </c>
      <c r="K238" s="162">
        <v>0</v>
      </c>
      <c r="L238" s="223">
        <v>0</v>
      </c>
      <c r="M238" s="223"/>
      <c r="N238" s="234">
        <f>ROUND(L238*K238,0)</f>
        <v>0</v>
      </c>
      <c r="O238" s="234"/>
      <c r="P238" s="234"/>
      <c r="Q238" s="234"/>
      <c r="R238" s="129"/>
      <c r="T238" s="159" t="s">
        <v>5</v>
      </c>
      <c r="U238" s="43" t="s">
        <v>44</v>
      </c>
      <c r="V238" s="35"/>
      <c r="W238" s="160">
        <f>V238*K238</f>
        <v>0</v>
      </c>
      <c r="X238" s="160">
        <v>0</v>
      </c>
      <c r="Y238" s="160">
        <f>X238*K238</f>
        <v>0</v>
      </c>
      <c r="Z238" s="160">
        <v>0</v>
      </c>
      <c r="AA238" s="161">
        <f>Z238*K238</f>
        <v>0</v>
      </c>
      <c r="AR238" s="17" t="s">
        <v>218</v>
      </c>
      <c r="AT238" s="17" t="s">
        <v>156</v>
      </c>
      <c r="AU238" s="17" t="s">
        <v>99</v>
      </c>
      <c r="AY238" s="17" t="s">
        <v>155</v>
      </c>
      <c r="BE238" s="100">
        <f>IF(U238="základní",N238,0)</f>
        <v>0</v>
      </c>
      <c r="BF238" s="100">
        <f>IF(U238="snížená",N238,0)</f>
        <v>0</v>
      </c>
      <c r="BG238" s="100">
        <f>IF(U238="zákl. přenesená",N238,0)</f>
        <v>0</v>
      </c>
      <c r="BH238" s="100">
        <f>IF(U238="sníž. přenesená",N238,0)</f>
        <v>0</v>
      </c>
      <c r="BI238" s="100">
        <f>IF(U238="nulová",N238,0)</f>
        <v>0</v>
      </c>
      <c r="BJ238" s="17" t="s">
        <v>9</v>
      </c>
      <c r="BK238" s="100">
        <f>ROUND(L238*K238,0)</f>
        <v>0</v>
      </c>
      <c r="BL238" s="17" t="s">
        <v>218</v>
      </c>
      <c r="BM238" s="17" t="s">
        <v>490</v>
      </c>
    </row>
    <row r="239" spans="2:65" s="9" customFormat="1" ht="29.85" customHeight="1">
      <c r="B239" s="144"/>
      <c r="C239" s="145"/>
      <c r="D239" s="154" t="s">
        <v>122</v>
      </c>
      <c r="E239" s="154"/>
      <c r="F239" s="154"/>
      <c r="G239" s="154"/>
      <c r="H239" s="154"/>
      <c r="I239" s="154"/>
      <c r="J239" s="154"/>
      <c r="K239" s="154"/>
      <c r="L239" s="154"/>
      <c r="M239" s="154"/>
      <c r="N239" s="217">
        <f>BK239</f>
        <v>0</v>
      </c>
      <c r="O239" s="218"/>
      <c r="P239" s="218"/>
      <c r="Q239" s="218"/>
      <c r="R239" s="147"/>
      <c r="T239" s="148"/>
      <c r="U239" s="145"/>
      <c r="V239" s="145"/>
      <c r="W239" s="149">
        <f>SUM(W240:W242)</f>
        <v>0</v>
      </c>
      <c r="X239" s="145"/>
      <c r="Y239" s="149">
        <f>SUM(Y240:Y242)</f>
        <v>2.725E-3</v>
      </c>
      <c r="Z239" s="145"/>
      <c r="AA239" s="150">
        <f>SUM(AA240:AA242)</f>
        <v>0</v>
      </c>
      <c r="AR239" s="151" t="s">
        <v>99</v>
      </c>
      <c r="AT239" s="152" t="s">
        <v>78</v>
      </c>
      <c r="AU239" s="152" t="s">
        <v>9</v>
      </c>
      <c r="AY239" s="151" t="s">
        <v>155</v>
      </c>
      <c r="BK239" s="153">
        <f>SUM(BK240:BK242)</f>
        <v>0</v>
      </c>
    </row>
    <row r="240" spans="2:65" s="1" customFormat="1" ht="69.75" customHeight="1">
      <c r="B240" s="126"/>
      <c r="C240" s="155" t="s">
        <v>491</v>
      </c>
      <c r="D240" s="155" t="s">
        <v>156</v>
      </c>
      <c r="E240" s="156" t="s">
        <v>492</v>
      </c>
      <c r="F240" s="233" t="s">
        <v>493</v>
      </c>
      <c r="G240" s="233"/>
      <c r="H240" s="233"/>
      <c r="I240" s="233"/>
      <c r="J240" s="157" t="s">
        <v>204</v>
      </c>
      <c r="K240" s="158">
        <v>9.9</v>
      </c>
      <c r="L240" s="223">
        <v>0</v>
      </c>
      <c r="M240" s="223"/>
      <c r="N240" s="234">
        <f>ROUND(L240*K240,0)</f>
        <v>0</v>
      </c>
      <c r="O240" s="234"/>
      <c r="P240" s="234"/>
      <c r="Q240" s="234"/>
      <c r="R240" s="129"/>
      <c r="T240" s="159" t="s">
        <v>5</v>
      </c>
      <c r="U240" s="43" t="s">
        <v>44</v>
      </c>
      <c r="V240" s="35"/>
      <c r="W240" s="160">
        <f>V240*K240</f>
        <v>0</v>
      </c>
      <c r="X240" s="160">
        <v>2.5000000000000001E-4</v>
      </c>
      <c r="Y240" s="160">
        <f>X240*K240</f>
        <v>2.4750000000000002E-3</v>
      </c>
      <c r="Z240" s="160">
        <v>0</v>
      </c>
      <c r="AA240" s="161">
        <f>Z240*K240</f>
        <v>0</v>
      </c>
      <c r="AR240" s="17" t="s">
        <v>218</v>
      </c>
      <c r="AT240" s="17" t="s">
        <v>156</v>
      </c>
      <c r="AU240" s="17" t="s">
        <v>99</v>
      </c>
      <c r="AY240" s="17" t="s">
        <v>155</v>
      </c>
      <c r="BE240" s="100">
        <f>IF(U240="základní",N240,0)</f>
        <v>0</v>
      </c>
      <c r="BF240" s="100">
        <f>IF(U240="snížená",N240,0)</f>
        <v>0</v>
      </c>
      <c r="BG240" s="100">
        <f>IF(U240="zákl. přenesená",N240,0)</f>
        <v>0</v>
      </c>
      <c r="BH240" s="100">
        <f>IF(U240="sníž. přenesená",N240,0)</f>
        <v>0</v>
      </c>
      <c r="BI240" s="100">
        <f>IF(U240="nulová",N240,0)</f>
        <v>0</v>
      </c>
      <c r="BJ240" s="17" t="s">
        <v>9</v>
      </c>
      <c r="BK240" s="100">
        <f>ROUND(L240*K240,0)</f>
        <v>0</v>
      </c>
      <c r="BL240" s="17" t="s">
        <v>218</v>
      </c>
      <c r="BM240" s="17" t="s">
        <v>494</v>
      </c>
    </row>
    <row r="241" spans="2:65" s="1" customFormat="1" ht="57" customHeight="1">
      <c r="B241" s="126"/>
      <c r="C241" s="155" t="s">
        <v>495</v>
      </c>
      <c r="D241" s="155" t="s">
        <v>156</v>
      </c>
      <c r="E241" s="156" t="s">
        <v>496</v>
      </c>
      <c r="F241" s="233" t="s">
        <v>497</v>
      </c>
      <c r="G241" s="233"/>
      <c r="H241" s="233"/>
      <c r="I241" s="233"/>
      <c r="J241" s="157" t="s">
        <v>364</v>
      </c>
      <c r="K241" s="158">
        <v>1</v>
      </c>
      <c r="L241" s="223">
        <v>0</v>
      </c>
      <c r="M241" s="223"/>
      <c r="N241" s="234">
        <f>ROUND(L241*K241,0)</f>
        <v>0</v>
      </c>
      <c r="O241" s="234"/>
      <c r="P241" s="234"/>
      <c r="Q241" s="234"/>
      <c r="R241" s="129"/>
      <c r="T241" s="159" t="s">
        <v>5</v>
      </c>
      <c r="U241" s="43" t="s">
        <v>44</v>
      </c>
      <c r="V241" s="35"/>
      <c r="W241" s="160">
        <f>V241*K241</f>
        <v>0</v>
      </c>
      <c r="X241" s="160">
        <v>2.5000000000000001E-4</v>
      </c>
      <c r="Y241" s="160">
        <f>X241*K241</f>
        <v>2.5000000000000001E-4</v>
      </c>
      <c r="Z241" s="160">
        <v>0</v>
      </c>
      <c r="AA241" s="161">
        <f>Z241*K241</f>
        <v>0</v>
      </c>
      <c r="AR241" s="17" t="s">
        <v>218</v>
      </c>
      <c r="AT241" s="17" t="s">
        <v>156</v>
      </c>
      <c r="AU241" s="17" t="s">
        <v>99</v>
      </c>
      <c r="AY241" s="17" t="s">
        <v>155</v>
      </c>
      <c r="BE241" s="100">
        <f>IF(U241="základní",N241,0)</f>
        <v>0</v>
      </c>
      <c r="BF241" s="100">
        <f>IF(U241="snížená",N241,0)</f>
        <v>0</v>
      </c>
      <c r="BG241" s="100">
        <f>IF(U241="zákl. přenesená",N241,0)</f>
        <v>0</v>
      </c>
      <c r="BH241" s="100">
        <f>IF(U241="sníž. přenesená",N241,0)</f>
        <v>0</v>
      </c>
      <c r="BI241" s="100">
        <f>IF(U241="nulová",N241,0)</f>
        <v>0</v>
      </c>
      <c r="BJ241" s="17" t="s">
        <v>9</v>
      </c>
      <c r="BK241" s="100">
        <f>ROUND(L241*K241,0)</f>
        <v>0</v>
      </c>
      <c r="BL241" s="17" t="s">
        <v>218</v>
      </c>
      <c r="BM241" s="17" t="s">
        <v>498</v>
      </c>
    </row>
    <row r="242" spans="2:65" s="1" customFormat="1" ht="31.5" customHeight="1">
      <c r="B242" s="126"/>
      <c r="C242" s="155" t="s">
        <v>499</v>
      </c>
      <c r="D242" s="155" t="s">
        <v>156</v>
      </c>
      <c r="E242" s="156" t="s">
        <v>500</v>
      </c>
      <c r="F242" s="233" t="s">
        <v>501</v>
      </c>
      <c r="G242" s="233"/>
      <c r="H242" s="233"/>
      <c r="I242" s="233"/>
      <c r="J242" s="157" t="s">
        <v>426</v>
      </c>
      <c r="K242" s="162">
        <v>0</v>
      </c>
      <c r="L242" s="223">
        <v>0</v>
      </c>
      <c r="M242" s="223"/>
      <c r="N242" s="234">
        <f>ROUND(L242*K242,0)</f>
        <v>0</v>
      </c>
      <c r="O242" s="234"/>
      <c r="P242" s="234"/>
      <c r="Q242" s="234"/>
      <c r="R242" s="129"/>
      <c r="T242" s="159" t="s">
        <v>5</v>
      </c>
      <c r="U242" s="43" t="s">
        <v>44</v>
      </c>
      <c r="V242" s="35"/>
      <c r="W242" s="160">
        <f>V242*K242</f>
        <v>0</v>
      </c>
      <c r="X242" s="160">
        <v>0</v>
      </c>
      <c r="Y242" s="160">
        <f>X242*K242</f>
        <v>0</v>
      </c>
      <c r="Z242" s="160">
        <v>0</v>
      </c>
      <c r="AA242" s="161">
        <f>Z242*K242</f>
        <v>0</v>
      </c>
      <c r="AR242" s="17" t="s">
        <v>218</v>
      </c>
      <c r="AT242" s="17" t="s">
        <v>156</v>
      </c>
      <c r="AU242" s="17" t="s">
        <v>99</v>
      </c>
      <c r="AY242" s="17" t="s">
        <v>155</v>
      </c>
      <c r="BE242" s="100">
        <f>IF(U242="základní",N242,0)</f>
        <v>0</v>
      </c>
      <c r="BF242" s="100">
        <f>IF(U242="snížená",N242,0)</f>
        <v>0</v>
      </c>
      <c r="BG242" s="100">
        <f>IF(U242="zákl. přenesená",N242,0)</f>
        <v>0</v>
      </c>
      <c r="BH242" s="100">
        <f>IF(U242="sníž. přenesená",N242,0)</f>
        <v>0</v>
      </c>
      <c r="BI242" s="100">
        <f>IF(U242="nulová",N242,0)</f>
        <v>0</v>
      </c>
      <c r="BJ242" s="17" t="s">
        <v>9</v>
      </c>
      <c r="BK242" s="100">
        <f>ROUND(L242*K242,0)</f>
        <v>0</v>
      </c>
      <c r="BL242" s="17" t="s">
        <v>218</v>
      </c>
      <c r="BM242" s="17" t="s">
        <v>502</v>
      </c>
    </row>
    <row r="243" spans="2:65" s="9" customFormat="1" ht="29.85" customHeight="1">
      <c r="B243" s="144"/>
      <c r="C243" s="145"/>
      <c r="D243" s="154" t="s">
        <v>123</v>
      </c>
      <c r="E243" s="154"/>
      <c r="F243" s="154"/>
      <c r="G243" s="154"/>
      <c r="H243" s="154"/>
      <c r="I243" s="154"/>
      <c r="J243" s="154"/>
      <c r="K243" s="154"/>
      <c r="L243" s="154"/>
      <c r="M243" s="154"/>
      <c r="N243" s="217">
        <f>BK243</f>
        <v>0</v>
      </c>
      <c r="O243" s="218"/>
      <c r="P243" s="218"/>
      <c r="Q243" s="218"/>
      <c r="R243" s="147"/>
      <c r="T243" s="148"/>
      <c r="U243" s="145"/>
      <c r="V243" s="145"/>
      <c r="W243" s="149">
        <f>SUM(W244:W247)</f>
        <v>0</v>
      </c>
      <c r="X243" s="145"/>
      <c r="Y243" s="149">
        <f>SUM(Y244:Y247)</f>
        <v>0</v>
      </c>
      <c r="Z243" s="145"/>
      <c r="AA243" s="150">
        <f>SUM(AA244:AA247)</f>
        <v>5.7000000000000002E-2</v>
      </c>
      <c r="AR243" s="151" t="s">
        <v>99</v>
      </c>
      <c r="AT243" s="152" t="s">
        <v>78</v>
      </c>
      <c r="AU243" s="152" t="s">
        <v>9</v>
      </c>
      <c r="AY243" s="151" t="s">
        <v>155</v>
      </c>
      <c r="BK243" s="153">
        <f>SUM(BK244:BK247)</f>
        <v>0</v>
      </c>
    </row>
    <row r="244" spans="2:65" s="1" customFormat="1" ht="44.25" customHeight="1">
      <c r="B244" s="126"/>
      <c r="C244" s="155" t="s">
        <v>503</v>
      </c>
      <c r="D244" s="155" t="s">
        <v>156</v>
      </c>
      <c r="E244" s="156" t="s">
        <v>504</v>
      </c>
      <c r="F244" s="233" t="s">
        <v>505</v>
      </c>
      <c r="G244" s="233"/>
      <c r="H244" s="233"/>
      <c r="I244" s="233"/>
      <c r="J244" s="157" t="s">
        <v>204</v>
      </c>
      <c r="K244" s="158">
        <v>11.4</v>
      </c>
      <c r="L244" s="223">
        <v>0</v>
      </c>
      <c r="M244" s="223"/>
      <c r="N244" s="234">
        <f>ROUND(L244*K244,0)</f>
        <v>0</v>
      </c>
      <c r="O244" s="234"/>
      <c r="P244" s="234"/>
      <c r="Q244" s="234"/>
      <c r="R244" s="129"/>
      <c r="T244" s="159" t="s">
        <v>5</v>
      </c>
      <c r="U244" s="43" t="s">
        <v>44</v>
      </c>
      <c r="V244" s="35"/>
      <c r="W244" s="160">
        <f>V244*K244</f>
        <v>0</v>
      </c>
      <c r="X244" s="160">
        <v>0</v>
      </c>
      <c r="Y244" s="160">
        <f>X244*K244</f>
        <v>0</v>
      </c>
      <c r="Z244" s="160">
        <v>5.0000000000000001E-3</v>
      </c>
      <c r="AA244" s="161">
        <f>Z244*K244</f>
        <v>5.7000000000000002E-2</v>
      </c>
      <c r="AR244" s="17" t="s">
        <v>218</v>
      </c>
      <c r="AT244" s="17" t="s">
        <v>156</v>
      </c>
      <c r="AU244" s="17" t="s">
        <v>99</v>
      </c>
      <c r="AY244" s="17" t="s">
        <v>155</v>
      </c>
      <c r="BE244" s="100">
        <f>IF(U244="základní",N244,0)</f>
        <v>0</v>
      </c>
      <c r="BF244" s="100">
        <f>IF(U244="snížená",N244,0)</f>
        <v>0</v>
      </c>
      <c r="BG244" s="100">
        <f>IF(U244="zákl. přenesená",N244,0)</f>
        <v>0</v>
      </c>
      <c r="BH244" s="100">
        <f>IF(U244="sníž. přenesená",N244,0)</f>
        <v>0</v>
      </c>
      <c r="BI244" s="100">
        <f>IF(U244="nulová",N244,0)</f>
        <v>0</v>
      </c>
      <c r="BJ244" s="17" t="s">
        <v>9</v>
      </c>
      <c r="BK244" s="100">
        <f>ROUND(L244*K244,0)</f>
        <v>0</v>
      </c>
      <c r="BL244" s="17" t="s">
        <v>218</v>
      </c>
      <c r="BM244" s="17" t="s">
        <v>506</v>
      </c>
    </row>
    <row r="245" spans="2:65" s="1" customFormat="1" ht="44.25" customHeight="1">
      <c r="B245" s="126"/>
      <c r="C245" s="155" t="s">
        <v>507</v>
      </c>
      <c r="D245" s="155" t="s">
        <v>156</v>
      </c>
      <c r="E245" s="156" t="s">
        <v>508</v>
      </c>
      <c r="F245" s="233" t="s">
        <v>509</v>
      </c>
      <c r="G245" s="233"/>
      <c r="H245" s="233"/>
      <c r="I245" s="233"/>
      <c r="J245" s="157" t="s">
        <v>364</v>
      </c>
      <c r="K245" s="158">
        <v>2</v>
      </c>
      <c r="L245" s="223">
        <v>0</v>
      </c>
      <c r="M245" s="223"/>
      <c r="N245" s="234">
        <f>ROUND(L245*K245,0)</f>
        <v>0</v>
      </c>
      <c r="O245" s="234"/>
      <c r="P245" s="234"/>
      <c r="Q245" s="234"/>
      <c r="R245" s="129"/>
      <c r="T245" s="159" t="s">
        <v>5</v>
      </c>
      <c r="U245" s="43" t="s">
        <v>44</v>
      </c>
      <c r="V245" s="35"/>
      <c r="W245" s="160">
        <f>V245*K245</f>
        <v>0</v>
      </c>
      <c r="X245" s="160">
        <v>0</v>
      </c>
      <c r="Y245" s="160">
        <f>X245*K245</f>
        <v>0</v>
      </c>
      <c r="Z245" s="160">
        <v>0</v>
      </c>
      <c r="AA245" s="161">
        <f>Z245*K245</f>
        <v>0</v>
      </c>
      <c r="AR245" s="17" t="s">
        <v>218</v>
      </c>
      <c r="AT245" s="17" t="s">
        <v>156</v>
      </c>
      <c r="AU245" s="17" t="s">
        <v>99</v>
      </c>
      <c r="AY245" s="17" t="s">
        <v>155</v>
      </c>
      <c r="BE245" s="100">
        <f>IF(U245="základní",N245,0)</f>
        <v>0</v>
      </c>
      <c r="BF245" s="100">
        <f>IF(U245="snížená",N245,0)</f>
        <v>0</v>
      </c>
      <c r="BG245" s="100">
        <f>IF(U245="zákl. přenesená",N245,0)</f>
        <v>0</v>
      </c>
      <c r="BH245" s="100">
        <f>IF(U245="sníž. přenesená",N245,0)</f>
        <v>0</v>
      </c>
      <c r="BI245" s="100">
        <f>IF(U245="nulová",N245,0)</f>
        <v>0</v>
      </c>
      <c r="BJ245" s="17" t="s">
        <v>9</v>
      </c>
      <c r="BK245" s="100">
        <f>ROUND(L245*K245,0)</f>
        <v>0</v>
      </c>
      <c r="BL245" s="17" t="s">
        <v>218</v>
      </c>
      <c r="BM245" s="17" t="s">
        <v>510</v>
      </c>
    </row>
    <row r="246" spans="2:65" s="1" customFormat="1" ht="44.25" customHeight="1">
      <c r="B246" s="126"/>
      <c r="C246" s="155" t="s">
        <v>511</v>
      </c>
      <c r="D246" s="155" t="s">
        <v>156</v>
      </c>
      <c r="E246" s="156" t="s">
        <v>512</v>
      </c>
      <c r="F246" s="233" t="s">
        <v>513</v>
      </c>
      <c r="G246" s="233"/>
      <c r="H246" s="233"/>
      <c r="I246" s="233"/>
      <c r="J246" s="157" t="s">
        <v>364</v>
      </c>
      <c r="K246" s="158">
        <v>2</v>
      </c>
      <c r="L246" s="223">
        <v>0</v>
      </c>
      <c r="M246" s="223"/>
      <c r="N246" s="234">
        <f>ROUND(L246*K246,0)</f>
        <v>0</v>
      </c>
      <c r="O246" s="234"/>
      <c r="P246" s="234"/>
      <c r="Q246" s="234"/>
      <c r="R246" s="129"/>
      <c r="T246" s="159" t="s">
        <v>5</v>
      </c>
      <c r="U246" s="43" t="s">
        <v>44</v>
      </c>
      <c r="V246" s="35"/>
      <c r="W246" s="160">
        <f>V246*K246</f>
        <v>0</v>
      </c>
      <c r="X246" s="160">
        <v>0</v>
      </c>
      <c r="Y246" s="160">
        <f>X246*K246</f>
        <v>0</v>
      </c>
      <c r="Z246" s="160">
        <v>0</v>
      </c>
      <c r="AA246" s="161">
        <f>Z246*K246</f>
        <v>0</v>
      </c>
      <c r="AR246" s="17" t="s">
        <v>218</v>
      </c>
      <c r="AT246" s="17" t="s">
        <v>156</v>
      </c>
      <c r="AU246" s="17" t="s">
        <v>99</v>
      </c>
      <c r="AY246" s="17" t="s">
        <v>155</v>
      </c>
      <c r="BE246" s="100">
        <f>IF(U246="základní",N246,0)</f>
        <v>0</v>
      </c>
      <c r="BF246" s="100">
        <f>IF(U246="snížená",N246,0)</f>
        <v>0</v>
      </c>
      <c r="BG246" s="100">
        <f>IF(U246="zákl. přenesená",N246,0)</f>
        <v>0</v>
      </c>
      <c r="BH246" s="100">
        <f>IF(U246="sníž. přenesená",N246,0)</f>
        <v>0</v>
      </c>
      <c r="BI246" s="100">
        <f>IF(U246="nulová",N246,0)</f>
        <v>0</v>
      </c>
      <c r="BJ246" s="17" t="s">
        <v>9</v>
      </c>
      <c r="BK246" s="100">
        <f>ROUND(L246*K246,0)</f>
        <v>0</v>
      </c>
      <c r="BL246" s="17" t="s">
        <v>218</v>
      </c>
      <c r="BM246" s="17" t="s">
        <v>514</v>
      </c>
    </row>
    <row r="247" spans="2:65" s="1" customFormat="1" ht="31.5" customHeight="1">
      <c r="B247" s="126"/>
      <c r="C247" s="155" t="s">
        <v>515</v>
      </c>
      <c r="D247" s="155" t="s">
        <v>156</v>
      </c>
      <c r="E247" s="156" t="s">
        <v>516</v>
      </c>
      <c r="F247" s="233" t="s">
        <v>517</v>
      </c>
      <c r="G247" s="233"/>
      <c r="H247" s="233"/>
      <c r="I247" s="233"/>
      <c r="J247" s="157" t="s">
        <v>426</v>
      </c>
      <c r="K247" s="162">
        <v>0</v>
      </c>
      <c r="L247" s="223">
        <v>0</v>
      </c>
      <c r="M247" s="223"/>
      <c r="N247" s="234">
        <f>ROUND(L247*K247,0)</f>
        <v>0</v>
      </c>
      <c r="O247" s="234"/>
      <c r="P247" s="234"/>
      <c r="Q247" s="234"/>
      <c r="R247" s="129"/>
      <c r="T247" s="159" t="s">
        <v>5</v>
      </c>
      <c r="U247" s="43" t="s">
        <v>44</v>
      </c>
      <c r="V247" s="35"/>
      <c r="W247" s="160">
        <f>V247*K247</f>
        <v>0</v>
      </c>
      <c r="X247" s="160">
        <v>0</v>
      </c>
      <c r="Y247" s="160">
        <f>X247*K247</f>
        <v>0</v>
      </c>
      <c r="Z247" s="160">
        <v>0</v>
      </c>
      <c r="AA247" s="161">
        <f>Z247*K247</f>
        <v>0</v>
      </c>
      <c r="AR247" s="17" t="s">
        <v>218</v>
      </c>
      <c r="AT247" s="17" t="s">
        <v>156</v>
      </c>
      <c r="AU247" s="17" t="s">
        <v>99</v>
      </c>
      <c r="AY247" s="17" t="s">
        <v>155</v>
      </c>
      <c r="BE247" s="100">
        <f>IF(U247="základní",N247,0)</f>
        <v>0</v>
      </c>
      <c r="BF247" s="100">
        <f>IF(U247="snížená",N247,0)</f>
        <v>0</v>
      </c>
      <c r="BG247" s="100">
        <f>IF(U247="zákl. přenesená",N247,0)</f>
        <v>0</v>
      </c>
      <c r="BH247" s="100">
        <f>IF(U247="sníž. přenesená",N247,0)</f>
        <v>0</v>
      </c>
      <c r="BI247" s="100">
        <f>IF(U247="nulová",N247,0)</f>
        <v>0</v>
      </c>
      <c r="BJ247" s="17" t="s">
        <v>9</v>
      </c>
      <c r="BK247" s="100">
        <f>ROUND(L247*K247,0)</f>
        <v>0</v>
      </c>
      <c r="BL247" s="17" t="s">
        <v>218</v>
      </c>
      <c r="BM247" s="17" t="s">
        <v>518</v>
      </c>
    </row>
    <row r="248" spans="2:65" s="9" customFormat="1" ht="29.85" customHeight="1">
      <c r="B248" s="144"/>
      <c r="C248" s="145"/>
      <c r="D248" s="154" t="s">
        <v>124</v>
      </c>
      <c r="E248" s="154"/>
      <c r="F248" s="154"/>
      <c r="G248" s="154"/>
      <c r="H248" s="154"/>
      <c r="I248" s="154"/>
      <c r="J248" s="154"/>
      <c r="K248" s="154"/>
      <c r="L248" s="154"/>
      <c r="M248" s="154"/>
      <c r="N248" s="217">
        <f>BK248</f>
        <v>0</v>
      </c>
      <c r="O248" s="218"/>
      <c r="P248" s="218"/>
      <c r="Q248" s="218"/>
      <c r="R248" s="147"/>
      <c r="T248" s="148"/>
      <c r="U248" s="145"/>
      <c r="V248" s="145"/>
      <c r="W248" s="149">
        <f>SUM(W249:W257)</f>
        <v>0</v>
      </c>
      <c r="X248" s="145"/>
      <c r="Y248" s="149">
        <f>SUM(Y249:Y257)</f>
        <v>1.9390909999999997</v>
      </c>
      <c r="Z248" s="145"/>
      <c r="AA248" s="150">
        <f>SUM(AA249:AA257)</f>
        <v>0</v>
      </c>
      <c r="AR248" s="151" t="s">
        <v>99</v>
      </c>
      <c r="AT248" s="152" t="s">
        <v>78</v>
      </c>
      <c r="AU248" s="152" t="s">
        <v>9</v>
      </c>
      <c r="AY248" s="151" t="s">
        <v>155</v>
      </c>
      <c r="BK248" s="153">
        <f>SUM(BK249:BK257)</f>
        <v>0</v>
      </c>
    </row>
    <row r="249" spans="2:65" s="1" customFormat="1" ht="31.5" customHeight="1">
      <c r="B249" s="126"/>
      <c r="C249" s="155" t="s">
        <v>519</v>
      </c>
      <c r="D249" s="155" t="s">
        <v>156</v>
      </c>
      <c r="E249" s="156" t="s">
        <v>520</v>
      </c>
      <c r="F249" s="233" t="s">
        <v>521</v>
      </c>
      <c r="G249" s="233"/>
      <c r="H249" s="233"/>
      <c r="I249" s="233"/>
      <c r="J249" s="157" t="s">
        <v>213</v>
      </c>
      <c r="K249" s="158">
        <v>22.3</v>
      </c>
      <c r="L249" s="223">
        <v>0</v>
      </c>
      <c r="M249" s="223"/>
      <c r="N249" s="234">
        <f t="shared" ref="N249:N257" si="45">ROUND(L249*K249,0)</f>
        <v>0</v>
      </c>
      <c r="O249" s="234"/>
      <c r="P249" s="234"/>
      <c r="Q249" s="234"/>
      <c r="R249" s="129"/>
      <c r="T249" s="159" t="s">
        <v>5</v>
      </c>
      <c r="U249" s="43" t="s">
        <v>44</v>
      </c>
      <c r="V249" s="35"/>
      <c r="W249" s="160">
        <f t="shared" ref="W249:W257" si="46">V249*K249</f>
        <v>0</v>
      </c>
      <c r="X249" s="160">
        <v>3.7699999999999999E-3</v>
      </c>
      <c r="Y249" s="160">
        <f t="shared" ref="Y249:Y257" si="47">X249*K249</f>
        <v>8.4071000000000007E-2</v>
      </c>
      <c r="Z249" s="160">
        <v>0</v>
      </c>
      <c r="AA249" s="161">
        <f t="shared" ref="AA249:AA257" si="48">Z249*K249</f>
        <v>0</v>
      </c>
      <c r="AR249" s="17" t="s">
        <v>218</v>
      </c>
      <c r="AT249" s="17" t="s">
        <v>156</v>
      </c>
      <c r="AU249" s="17" t="s">
        <v>99</v>
      </c>
      <c r="AY249" s="17" t="s">
        <v>155</v>
      </c>
      <c r="BE249" s="100">
        <f t="shared" ref="BE249:BE257" si="49">IF(U249="základní",N249,0)</f>
        <v>0</v>
      </c>
      <c r="BF249" s="100">
        <f t="shared" ref="BF249:BF257" si="50">IF(U249="snížená",N249,0)</f>
        <v>0</v>
      </c>
      <c r="BG249" s="100">
        <f t="shared" ref="BG249:BG257" si="51">IF(U249="zákl. přenesená",N249,0)</f>
        <v>0</v>
      </c>
      <c r="BH249" s="100">
        <f t="shared" ref="BH249:BH257" si="52">IF(U249="sníž. přenesená",N249,0)</f>
        <v>0</v>
      </c>
      <c r="BI249" s="100">
        <f t="shared" ref="BI249:BI257" si="53">IF(U249="nulová",N249,0)</f>
        <v>0</v>
      </c>
      <c r="BJ249" s="17" t="s">
        <v>9</v>
      </c>
      <c r="BK249" s="100">
        <f t="shared" ref="BK249:BK257" si="54">ROUND(L249*K249,0)</f>
        <v>0</v>
      </c>
      <c r="BL249" s="17" t="s">
        <v>218</v>
      </c>
      <c r="BM249" s="17" t="s">
        <v>522</v>
      </c>
    </row>
    <row r="250" spans="2:65" s="1" customFormat="1" ht="22.5" customHeight="1">
      <c r="B250" s="126"/>
      <c r="C250" s="163" t="s">
        <v>523</v>
      </c>
      <c r="D250" s="163" t="s">
        <v>437</v>
      </c>
      <c r="E250" s="164" t="s">
        <v>524</v>
      </c>
      <c r="F250" s="235" t="s">
        <v>525</v>
      </c>
      <c r="G250" s="235"/>
      <c r="H250" s="235"/>
      <c r="I250" s="235"/>
      <c r="J250" s="165" t="s">
        <v>526</v>
      </c>
      <c r="K250" s="166">
        <v>26</v>
      </c>
      <c r="L250" s="236">
        <v>0</v>
      </c>
      <c r="M250" s="236"/>
      <c r="N250" s="237">
        <f t="shared" si="45"/>
        <v>0</v>
      </c>
      <c r="O250" s="234"/>
      <c r="P250" s="234"/>
      <c r="Q250" s="234"/>
      <c r="R250" s="129"/>
      <c r="T250" s="159" t="s">
        <v>5</v>
      </c>
      <c r="U250" s="43" t="s">
        <v>44</v>
      </c>
      <c r="V250" s="35"/>
      <c r="W250" s="160">
        <f t="shared" si="46"/>
        <v>0</v>
      </c>
      <c r="X250" s="160">
        <v>1.18E-2</v>
      </c>
      <c r="Y250" s="160">
        <f t="shared" si="47"/>
        <v>0.30680000000000002</v>
      </c>
      <c r="Z250" s="160">
        <v>0</v>
      </c>
      <c r="AA250" s="161">
        <f t="shared" si="48"/>
        <v>0</v>
      </c>
      <c r="AR250" s="17" t="s">
        <v>281</v>
      </c>
      <c r="AT250" s="17" t="s">
        <v>437</v>
      </c>
      <c r="AU250" s="17" t="s">
        <v>99</v>
      </c>
      <c r="AY250" s="17" t="s">
        <v>155</v>
      </c>
      <c r="BE250" s="100">
        <f t="shared" si="49"/>
        <v>0</v>
      </c>
      <c r="BF250" s="100">
        <f t="shared" si="50"/>
        <v>0</v>
      </c>
      <c r="BG250" s="100">
        <f t="shared" si="51"/>
        <v>0</v>
      </c>
      <c r="BH250" s="100">
        <f t="shared" si="52"/>
        <v>0</v>
      </c>
      <c r="BI250" s="100">
        <f t="shared" si="53"/>
        <v>0</v>
      </c>
      <c r="BJ250" s="17" t="s">
        <v>9</v>
      </c>
      <c r="BK250" s="100">
        <f t="shared" si="54"/>
        <v>0</v>
      </c>
      <c r="BL250" s="17" t="s">
        <v>218</v>
      </c>
      <c r="BM250" s="17" t="s">
        <v>527</v>
      </c>
    </row>
    <row r="251" spans="2:65" s="1" customFormat="1" ht="22.5" customHeight="1">
      <c r="B251" s="126"/>
      <c r="C251" s="155" t="s">
        <v>528</v>
      </c>
      <c r="D251" s="155" t="s">
        <v>156</v>
      </c>
      <c r="E251" s="156" t="s">
        <v>529</v>
      </c>
      <c r="F251" s="233" t="s">
        <v>530</v>
      </c>
      <c r="G251" s="233"/>
      <c r="H251" s="233"/>
      <c r="I251" s="233"/>
      <c r="J251" s="157" t="s">
        <v>204</v>
      </c>
      <c r="K251" s="158">
        <v>23</v>
      </c>
      <c r="L251" s="223">
        <v>0</v>
      </c>
      <c r="M251" s="223"/>
      <c r="N251" s="234">
        <f t="shared" si="45"/>
        <v>0</v>
      </c>
      <c r="O251" s="234"/>
      <c r="P251" s="234"/>
      <c r="Q251" s="234"/>
      <c r="R251" s="129"/>
      <c r="T251" s="159" t="s">
        <v>5</v>
      </c>
      <c r="U251" s="43" t="s">
        <v>44</v>
      </c>
      <c r="V251" s="35"/>
      <c r="W251" s="160">
        <f t="shared" si="46"/>
        <v>0</v>
      </c>
      <c r="X251" s="160">
        <v>3.8670000000000003E-2</v>
      </c>
      <c r="Y251" s="160">
        <f t="shared" si="47"/>
        <v>0.88941000000000003</v>
      </c>
      <c r="Z251" s="160">
        <v>0</v>
      </c>
      <c r="AA251" s="161">
        <f t="shared" si="48"/>
        <v>0</v>
      </c>
      <c r="AR251" s="17" t="s">
        <v>218</v>
      </c>
      <c r="AT251" s="17" t="s">
        <v>156</v>
      </c>
      <c r="AU251" s="17" t="s">
        <v>99</v>
      </c>
      <c r="AY251" s="17" t="s">
        <v>155</v>
      </c>
      <c r="BE251" s="100">
        <f t="shared" si="49"/>
        <v>0</v>
      </c>
      <c r="BF251" s="100">
        <f t="shared" si="50"/>
        <v>0</v>
      </c>
      <c r="BG251" s="100">
        <f t="shared" si="51"/>
        <v>0</v>
      </c>
      <c r="BH251" s="100">
        <f t="shared" si="52"/>
        <v>0</v>
      </c>
      <c r="BI251" s="100">
        <f t="shared" si="53"/>
        <v>0</v>
      </c>
      <c r="BJ251" s="17" t="s">
        <v>9</v>
      </c>
      <c r="BK251" s="100">
        <f t="shared" si="54"/>
        <v>0</v>
      </c>
      <c r="BL251" s="17" t="s">
        <v>218</v>
      </c>
      <c r="BM251" s="17" t="s">
        <v>531</v>
      </c>
    </row>
    <row r="252" spans="2:65" s="1" customFormat="1" ht="31.5" customHeight="1">
      <c r="B252" s="126"/>
      <c r="C252" s="163" t="s">
        <v>532</v>
      </c>
      <c r="D252" s="163" t="s">
        <v>437</v>
      </c>
      <c r="E252" s="164" t="s">
        <v>533</v>
      </c>
      <c r="F252" s="235" t="s">
        <v>534</v>
      </c>
      <c r="G252" s="235"/>
      <c r="H252" s="235"/>
      <c r="I252" s="235"/>
      <c r="J252" s="165" t="s">
        <v>204</v>
      </c>
      <c r="K252" s="166">
        <v>8</v>
      </c>
      <c r="L252" s="236">
        <v>0</v>
      </c>
      <c r="M252" s="236"/>
      <c r="N252" s="237">
        <f t="shared" si="45"/>
        <v>0</v>
      </c>
      <c r="O252" s="234"/>
      <c r="P252" s="234"/>
      <c r="Q252" s="234"/>
      <c r="R252" s="129"/>
      <c r="T252" s="159" t="s">
        <v>5</v>
      </c>
      <c r="U252" s="43" t="s">
        <v>44</v>
      </c>
      <c r="V252" s="35"/>
      <c r="W252" s="160">
        <f t="shared" si="46"/>
        <v>0</v>
      </c>
      <c r="X252" s="160">
        <v>1.8200000000000001E-2</v>
      </c>
      <c r="Y252" s="160">
        <f t="shared" si="47"/>
        <v>0.14560000000000001</v>
      </c>
      <c r="Z252" s="160">
        <v>0</v>
      </c>
      <c r="AA252" s="161">
        <f t="shared" si="48"/>
        <v>0</v>
      </c>
      <c r="AR252" s="17" t="s">
        <v>281</v>
      </c>
      <c r="AT252" s="17" t="s">
        <v>437</v>
      </c>
      <c r="AU252" s="17" t="s">
        <v>99</v>
      </c>
      <c r="AY252" s="17" t="s">
        <v>155</v>
      </c>
      <c r="BE252" s="100">
        <f t="shared" si="49"/>
        <v>0</v>
      </c>
      <c r="BF252" s="100">
        <f t="shared" si="50"/>
        <v>0</v>
      </c>
      <c r="BG252" s="100">
        <f t="shared" si="51"/>
        <v>0</v>
      </c>
      <c r="BH252" s="100">
        <f t="shared" si="52"/>
        <v>0</v>
      </c>
      <c r="BI252" s="100">
        <f t="shared" si="53"/>
        <v>0</v>
      </c>
      <c r="BJ252" s="17" t="s">
        <v>9</v>
      </c>
      <c r="BK252" s="100">
        <f t="shared" si="54"/>
        <v>0</v>
      </c>
      <c r="BL252" s="17" t="s">
        <v>218</v>
      </c>
      <c r="BM252" s="17" t="s">
        <v>535</v>
      </c>
    </row>
    <row r="253" spans="2:65" s="1" customFormat="1" ht="31.5" customHeight="1">
      <c r="B253" s="126"/>
      <c r="C253" s="163" t="s">
        <v>536</v>
      </c>
      <c r="D253" s="163" t="s">
        <v>437</v>
      </c>
      <c r="E253" s="164" t="s">
        <v>537</v>
      </c>
      <c r="F253" s="235" t="s">
        <v>538</v>
      </c>
      <c r="G253" s="235"/>
      <c r="H253" s="235"/>
      <c r="I253" s="235"/>
      <c r="J253" s="165" t="s">
        <v>204</v>
      </c>
      <c r="K253" s="166">
        <v>18</v>
      </c>
      <c r="L253" s="236">
        <v>0</v>
      </c>
      <c r="M253" s="236"/>
      <c r="N253" s="237">
        <f t="shared" si="45"/>
        <v>0</v>
      </c>
      <c r="O253" s="234"/>
      <c r="P253" s="234"/>
      <c r="Q253" s="234"/>
      <c r="R253" s="129"/>
      <c r="T253" s="159" t="s">
        <v>5</v>
      </c>
      <c r="U253" s="43" t="s">
        <v>44</v>
      </c>
      <c r="V253" s="35"/>
      <c r="W253" s="160">
        <f t="shared" si="46"/>
        <v>0</v>
      </c>
      <c r="X253" s="160">
        <v>1.8200000000000001E-2</v>
      </c>
      <c r="Y253" s="160">
        <f t="shared" si="47"/>
        <v>0.3276</v>
      </c>
      <c r="Z253" s="160">
        <v>0</v>
      </c>
      <c r="AA253" s="161">
        <f t="shared" si="48"/>
        <v>0</v>
      </c>
      <c r="AR253" s="17" t="s">
        <v>281</v>
      </c>
      <c r="AT253" s="17" t="s">
        <v>437</v>
      </c>
      <c r="AU253" s="17" t="s">
        <v>99</v>
      </c>
      <c r="AY253" s="17" t="s">
        <v>155</v>
      </c>
      <c r="BE253" s="100">
        <f t="shared" si="49"/>
        <v>0</v>
      </c>
      <c r="BF253" s="100">
        <f t="shared" si="50"/>
        <v>0</v>
      </c>
      <c r="BG253" s="100">
        <f t="shared" si="51"/>
        <v>0</v>
      </c>
      <c r="BH253" s="100">
        <f t="shared" si="52"/>
        <v>0</v>
      </c>
      <c r="BI253" s="100">
        <f t="shared" si="53"/>
        <v>0</v>
      </c>
      <c r="BJ253" s="17" t="s">
        <v>9</v>
      </c>
      <c r="BK253" s="100">
        <f t="shared" si="54"/>
        <v>0</v>
      </c>
      <c r="BL253" s="17" t="s">
        <v>218</v>
      </c>
      <c r="BM253" s="17" t="s">
        <v>539</v>
      </c>
    </row>
    <row r="254" spans="2:65" s="1" customFormat="1" ht="31.5" customHeight="1">
      <c r="B254" s="126"/>
      <c r="C254" s="155" t="s">
        <v>540</v>
      </c>
      <c r="D254" s="155" t="s">
        <v>156</v>
      </c>
      <c r="E254" s="156" t="s">
        <v>541</v>
      </c>
      <c r="F254" s="233" t="s">
        <v>542</v>
      </c>
      <c r="G254" s="233"/>
      <c r="H254" s="233"/>
      <c r="I254" s="233"/>
      <c r="J254" s="157" t="s">
        <v>204</v>
      </c>
      <c r="K254" s="158">
        <v>23</v>
      </c>
      <c r="L254" s="223">
        <v>0</v>
      </c>
      <c r="M254" s="223"/>
      <c r="N254" s="234">
        <f t="shared" si="45"/>
        <v>0</v>
      </c>
      <c r="O254" s="234"/>
      <c r="P254" s="234"/>
      <c r="Q254" s="234"/>
      <c r="R254" s="129"/>
      <c r="T254" s="159" t="s">
        <v>5</v>
      </c>
      <c r="U254" s="43" t="s">
        <v>44</v>
      </c>
      <c r="V254" s="35"/>
      <c r="W254" s="160">
        <f t="shared" si="46"/>
        <v>0</v>
      </c>
      <c r="X254" s="160">
        <v>6.2E-4</v>
      </c>
      <c r="Y254" s="160">
        <f t="shared" si="47"/>
        <v>1.426E-2</v>
      </c>
      <c r="Z254" s="160">
        <v>0</v>
      </c>
      <c r="AA254" s="161">
        <f t="shared" si="48"/>
        <v>0</v>
      </c>
      <c r="AR254" s="17" t="s">
        <v>218</v>
      </c>
      <c r="AT254" s="17" t="s">
        <v>156</v>
      </c>
      <c r="AU254" s="17" t="s">
        <v>99</v>
      </c>
      <c r="AY254" s="17" t="s">
        <v>155</v>
      </c>
      <c r="BE254" s="100">
        <f t="shared" si="49"/>
        <v>0</v>
      </c>
      <c r="BF254" s="100">
        <f t="shared" si="50"/>
        <v>0</v>
      </c>
      <c r="BG254" s="100">
        <f t="shared" si="51"/>
        <v>0</v>
      </c>
      <c r="BH254" s="100">
        <f t="shared" si="52"/>
        <v>0</v>
      </c>
      <c r="BI254" s="100">
        <f t="shared" si="53"/>
        <v>0</v>
      </c>
      <c r="BJ254" s="17" t="s">
        <v>9</v>
      </c>
      <c r="BK254" s="100">
        <f t="shared" si="54"/>
        <v>0</v>
      </c>
      <c r="BL254" s="17" t="s">
        <v>218</v>
      </c>
      <c r="BM254" s="17" t="s">
        <v>543</v>
      </c>
    </row>
    <row r="255" spans="2:65" s="1" customFormat="1" ht="22.5" customHeight="1">
      <c r="B255" s="126"/>
      <c r="C255" s="155" t="s">
        <v>544</v>
      </c>
      <c r="D255" s="155" t="s">
        <v>156</v>
      </c>
      <c r="E255" s="156" t="s">
        <v>545</v>
      </c>
      <c r="F255" s="233" t="s">
        <v>546</v>
      </c>
      <c r="G255" s="233"/>
      <c r="H255" s="233"/>
      <c r="I255" s="233"/>
      <c r="J255" s="157" t="s">
        <v>204</v>
      </c>
      <c r="K255" s="158">
        <v>23</v>
      </c>
      <c r="L255" s="223">
        <v>0</v>
      </c>
      <c r="M255" s="223"/>
      <c r="N255" s="234">
        <f t="shared" si="45"/>
        <v>0</v>
      </c>
      <c r="O255" s="234"/>
      <c r="P255" s="234"/>
      <c r="Q255" s="234"/>
      <c r="R255" s="129"/>
      <c r="T255" s="159" t="s">
        <v>5</v>
      </c>
      <c r="U255" s="43" t="s">
        <v>44</v>
      </c>
      <c r="V255" s="35"/>
      <c r="W255" s="160">
        <f t="shared" si="46"/>
        <v>0</v>
      </c>
      <c r="X255" s="160">
        <v>2.9999999999999997E-4</v>
      </c>
      <c r="Y255" s="160">
        <f t="shared" si="47"/>
        <v>6.899999999999999E-3</v>
      </c>
      <c r="Z255" s="160">
        <v>0</v>
      </c>
      <c r="AA255" s="161">
        <f t="shared" si="48"/>
        <v>0</v>
      </c>
      <c r="AR255" s="17" t="s">
        <v>218</v>
      </c>
      <c r="AT255" s="17" t="s">
        <v>156</v>
      </c>
      <c r="AU255" s="17" t="s">
        <v>99</v>
      </c>
      <c r="AY255" s="17" t="s">
        <v>155</v>
      </c>
      <c r="BE255" s="100">
        <f t="shared" si="49"/>
        <v>0</v>
      </c>
      <c r="BF255" s="100">
        <f t="shared" si="50"/>
        <v>0</v>
      </c>
      <c r="BG255" s="100">
        <f t="shared" si="51"/>
        <v>0</v>
      </c>
      <c r="BH255" s="100">
        <f t="shared" si="52"/>
        <v>0</v>
      </c>
      <c r="BI255" s="100">
        <f t="shared" si="53"/>
        <v>0</v>
      </c>
      <c r="BJ255" s="17" t="s">
        <v>9</v>
      </c>
      <c r="BK255" s="100">
        <f t="shared" si="54"/>
        <v>0</v>
      </c>
      <c r="BL255" s="17" t="s">
        <v>218</v>
      </c>
      <c r="BM255" s="17" t="s">
        <v>547</v>
      </c>
    </row>
    <row r="256" spans="2:65" s="1" customFormat="1" ht="31.5" customHeight="1">
      <c r="B256" s="126"/>
      <c r="C256" s="155" t="s">
        <v>548</v>
      </c>
      <c r="D256" s="155" t="s">
        <v>156</v>
      </c>
      <c r="E256" s="156" t="s">
        <v>549</v>
      </c>
      <c r="F256" s="233" t="s">
        <v>550</v>
      </c>
      <c r="G256" s="233"/>
      <c r="H256" s="233"/>
      <c r="I256" s="233"/>
      <c r="J256" s="157" t="s">
        <v>204</v>
      </c>
      <c r="K256" s="158">
        <v>23</v>
      </c>
      <c r="L256" s="223">
        <v>0</v>
      </c>
      <c r="M256" s="223"/>
      <c r="N256" s="234">
        <f t="shared" si="45"/>
        <v>0</v>
      </c>
      <c r="O256" s="234"/>
      <c r="P256" s="234"/>
      <c r="Q256" s="234"/>
      <c r="R256" s="129"/>
      <c r="T256" s="159" t="s">
        <v>5</v>
      </c>
      <c r="U256" s="43" t="s">
        <v>44</v>
      </c>
      <c r="V256" s="35"/>
      <c r="W256" s="160">
        <f t="shared" si="46"/>
        <v>0</v>
      </c>
      <c r="X256" s="160">
        <v>7.1500000000000001E-3</v>
      </c>
      <c r="Y256" s="160">
        <f t="shared" si="47"/>
        <v>0.16445000000000001</v>
      </c>
      <c r="Z256" s="160">
        <v>0</v>
      </c>
      <c r="AA256" s="161">
        <f t="shared" si="48"/>
        <v>0</v>
      </c>
      <c r="AR256" s="17" t="s">
        <v>218</v>
      </c>
      <c r="AT256" s="17" t="s">
        <v>156</v>
      </c>
      <c r="AU256" s="17" t="s">
        <v>99</v>
      </c>
      <c r="AY256" s="17" t="s">
        <v>155</v>
      </c>
      <c r="BE256" s="100">
        <f t="shared" si="49"/>
        <v>0</v>
      </c>
      <c r="BF256" s="100">
        <f t="shared" si="50"/>
        <v>0</v>
      </c>
      <c r="BG256" s="100">
        <f t="shared" si="51"/>
        <v>0</v>
      </c>
      <c r="BH256" s="100">
        <f t="shared" si="52"/>
        <v>0</v>
      </c>
      <c r="BI256" s="100">
        <f t="shared" si="53"/>
        <v>0</v>
      </c>
      <c r="BJ256" s="17" t="s">
        <v>9</v>
      </c>
      <c r="BK256" s="100">
        <f t="shared" si="54"/>
        <v>0</v>
      </c>
      <c r="BL256" s="17" t="s">
        <v>218</v>
      </c>
      <c r="BM256" s="17" t="s">
        <v>551</v>
      </c>
    </row>
    <row r="257" spans="2:65" s="1" customFormat="1" ht="31.5" customHeight="1">
      <c r="B257" s="126"/>
      <c r="C257" s="155" t="s">
        <v>552</v>
      </c>
      <c r="D257" s="155" t="s">
        <v>156</v>
      </c>
      <c r="E257" s="156" t="s">
        <v>553</v>
      </c>
      <c r="F257" s="233" t="s">
        <v>554</v>
      </c>
      <c r="G257" s="233"/>
      <c r="H257" s="233"/>
      <c r="I257" s="233"/>
      <c r="J257" s="157" t="s">
        <v>426</v>
      </c>
      <c r="K257" s="162">
        <v>0</v>
      </c>
      <c r="L257" s="223">
        <v>0</v>
      </c>
      <c r="M257" s="223"/>
      <c r="N257" s="234">
        <f t="shared" si="45"/>
        <v>0</v>
      </c>
      <c r="O257" s="234"/>
      <c r="P257" s="234"/>
      <c r="Q257" s="234"/>
      <c r="R257" s="129"/>
      <c r="T257" s="159" t="s">
        <v>5</v>
      </c>
      <c r="U257" s="43" t="s">
        <v>44</v>
      </c>
      <c r="V257" s="35"/>
      <c r="W257" s="160">
        <f t="shared" si="46"/>
        <v>0</v>
      </c>
      <c r="X257" s="160">
        <v>0</v>
      </c>
      <c r="Y257" s="160">
        <f t="shared" si="47"/>
        <v>0</v>
      </c>
      <c r="Z257" s="160">
        <v>0</v>
      </c>
      <c r="AA257" s="161">
        <f t="shared" si="48"/>
        <v>0</v>
      </c>
      <c r="AR257" s="17" t="s">
        <v>218</v>
      </c>
      <c r="AT257" s="17" t="s">
        <v>156</v>
      </c>
      <c r="AU257" s="17" t="s">
        <v>99</v>
      </c>
      <c r="AY257" s="17" t="s">
        <v>155</v>
      </c>
      <c r="BE257" s="100">
        <f t="shared" si="49"/>
        <v>0</v>
      </c>
      <c r="BF257" s="100">
        <f t="shared" si="50"/>
        <v>0</v>
      </c>
      <c r="BG257" s="100">
        <f t="shared" si="51"/>
        <v>0</v>
      </c>
      <c r="BH257" s="100">
        <f t="shared" si="52"/>
        <v>0</v>
      </c>
      <c r="BI257" s="100">
        <f t="shared" si="53"/>
        <v>0</v>
      </c>
      <c r="BJ257" s="17" t="s">
        <v>9</v>
      </c>
      <c r="BK257" s="100">
        <f t="shared" si="54"/>
        <v>0</v>
      </c>
      <c r="BL257" s="17" t="s">
        <v>218</v>
      </c>
      <c r="BM257" s="17" t="s">
        <v>555</v>
      </c>
    </row>
    <row r="258" spans="2:65" s="9" customFormat="1" ht="29.85" customHeight="1">
      <c r="B258" s="144"/>
      <c r="C258" s="145"/>
      <c r="D258" s="154" t="s">
        <v>125</v>
      </c>
      <c r="E258" s="154"/>
      <c r="F258" s="154"/>
      <c r="G258" s="154"/>
      <c r="H258" s="154"/>
      <c r="I258" s="154"/>
      <c r="J258" s="154"/>
      <c r="K258" s="154"/>
      <c r="L258" s="154"/>
      <c r="M258" s="154"/>
      <c r="N258" s="217">
        <f>BK258</f>
        <v>0</v>
      </c>
      <c r="O258" s="218"/>
      <c r="P258" s="218"/>
      <c r="Q258" s="218"/>
      <c r="R258" s="147"/>
      <c r="T258" s="148"/>
      <c r="U258" s="145"/>
      <c r="V258" s="145"/>
      <c r="W258" s="149">
        <f>SUM(W259:W261)</f>
        <v>0</v>
      </c>
      <c r="X258" s="145"/>
      <c r="Y258" s="149">
        <f>SUM(Y259:Y261)</f>
        <v>1.8200000000000003</v>
      </c>
      <c r="Z258" s="145"/>
      <c r="AA258" s="150">
        <f>SUM(AA259:AA261)</f>
        <v>0</v>
      </c>
      <c r="AR258" s="151" t="s">
        <v>99</v>
      </c>
      <c r="AT258" s="152" t="s">
        <v>78</v>
      </c>
      <c r="AU258" s="152" t="s">
        <v>9</v>
      </c>
      <c r="AY258" s="151" t="s">
        <v>155</v>
      </c>
      <c r="BK258" s="153">
        <f>SUM(BK259:BK261)</f>
        <v>0</v>
      </c>
    </row>
    <row r="259" spans="2:65" s="1" customFormat="1" ht="31.5" customHeight="1">
      <c r="B259" s="126"/>
      <c r="C259" s="155" t="s">
        <v>556</v>
      </c>
      <c r="D259" s="155" t="s">
        <v>156</v>
      </c>
      <c r="E259" s="156" t="s">
        <v>557</v>
      </c>
      <c r="F259" s="233" t="s">
        <v>558</v>
      </c>
      <c r="G259" s="233"/>
      <c r="H259" s="233"/>
      <c r="I259" s="233"/>
      <c r="J259" s="157" t="s">
        <v>204</v>
      </c>
      <c r="K259" s="158">
        <v>10.4</v>
      </c>
      <c r="L259" s="223">
        <v>0</v>
      </c>
      <c r="M259" s="223"/>
      <c r="N259" s="234">
        <f>ROUND(L259*K259,0)</f>
        <v>0</v>
      </c>
      <c r="O259" s="234"/>
      <c r="P259" s="234"/>
      <c r="Q259" s="234"/>
      <c r="R259" s="129"/>
      <c r="T259" s="159" t="s">
        <v>5</v>
      </c>
      <c r="U259" s="43" t="s">
        <v>44</v>
      </c>
      <c r="V259" s="35"/>
      <c r="W259" s="160">
        <f>V259*K259</f>
        <v>0</v>
      </c>
      <c r="X259" s="160">
        <v>0.04</v>
      </c>
      <c r="Y259" s="160">
        <f>X259*K259</f>
        <v>0.41600000000000004</v>
      </c>
      <c r="Z259" s="160">
        <v>0</v>
      </c>
      <c r="AA259" s="161">
        <f>Z259*K259</f>
        <v>0</v>
      </c>
      <c r="AR259" s="17" t="s">
        <v>218</v>
      </c>
      <c r="AT259" s="17" t="s">
        <v>156</v>
      </c>
      <c r="AU259" s="17" t="s">
        <v>99</v>
      </c>
      <c r="AY259" s="17" t="s">
        <v>155</v>
      </c>
      <c r="BE259" s="100">
        <f>IF(U259="základní",N259,0)</f>
        <v>0</v>
      </c>
      <c r="BF259" s="100">
        <f>IF(U259="snížená",N259,0)</f>
        <v>0</v>
      </c>
      <c r="BG259" s="100">
        <f>IF(U259="zákl. přenesená",N259,0)</f>
        <v>0</v>
      </c>
      <c r="BH259" s="100">
        <f>IF(U259="sníž. přenesená",N259,0)</f>
        <v>0</v>
      </c>
      <c r="BI259" s="100">
        <f>IF(U259="nulová",N259,0)</f>
        <v>0</v>
      </c>
      <c r="BJ259" s="17" t="s">
        <v>9</v>
      </c>
      <c r="BK259" s="100">
        <f>ROUND(L259*K259,0)</f>
        <v>0</v>
      </c>
      <c r="BL259" s="17" t="s">
        <v>218</v>
      </c>
      <c r="BM259" s="17" t="s">
        <v>559</v>
      </c>
    </row>
    <row r="260" spans="2:65" s="1" customFormat="1" ht="22.5" customHeight="1">
      <c r="B260" s="126"/>
      <c r="C260" s="163" t="s">
        <v>560</v>
      </c>
      <c r="D260" s="163" t="s">
        <v>437</v>
      </c>
      <c r="E260" s="164" t="s">
        <v>561</v>
      </c>
      <c r="F260" s="235" t="s">
        <v>562</v>
      </c>
      <c r="G260" s="235"/>
      <c r="H260" s="235"/>
      <c r="I260" s="235"/>
      <c r="J260" s="165" t="s">
        <v>204</v>
      </c>
      <c r="K260" s="166">
        <v>10.4</v>
      </c>
      <c r="L260" s="236">
        <v>0</v>
      </c>
      <c r="M260" s="236"/>
      <c r="N260" s="237">
        <f>ROUND(L260*K260,0)</f>
        <v>0</v>
      </c>
      <c r="O260" s="234"/>
      <c r="P260" s="234"/>
      <c r="Q260" s="234"/>
      <c r="R260" s="129"/>
      <c r="T260" s="159" t="s">
        <v>5</v>
      </c>
      <c r="U260" s="43" t="s">
        <v>44</v>
      </c>
      <c r="V260" s="35"/>
      <c r="W260" s="160">
        <f>V260*K260</f>
        <v>0</v>
      </c>
      <c r="X260" s="160">
        <v>0.13500000000000001</v>
      </c>
      <c r="Y260" s="160">
        <f>X260*K260</f>
        <v>1.4040000000000001</v>
      </c>
      <c r="Z260" s="160">
        <v>0</v>
      </c>
      <c r="AA260" s="161">
        <f>Z260*K260</f>
        <v>0</v>
      </c>
      <c r="AR260" s="17" t="s">
        <v>281</v>
      </c>
      <c r="AT260" s="17" t="s">
        <v>437</v>
      </c>
      <c r="AU260" s="17" t="s">
        <v>99</v>
      </c>
      <c r="AY260" s="17" t="s">
        <v>155</v>
      </c>
      <c r="BE260" s="100">
        <f>IF(U260="základní",N260,0)</f>
        <v>0</v>
      </c>
      <c r="BF260" s="100">
        <f>IF(U260="snížená",N260,0)</f>
        <v>0</v>
      </c>
      <c r="BG260" s="100">
        <f>IF(U260="zákl. přenesená",N260,0)</f>
        <v>0</v>
      </c>
      <c r="BH260" s="100">
        <f>IF(U260="sníž. přenesená",N260,0)</f>
        <v>0</v>
      </c>
      <c r="BI260" s="100">
        <f>IF(U260="nulová",N260,0)</f>
        <v>0</v>
      </c>
      <c r="BJ260" s="17" t="s">
        <v>9</v>
      </c>
      <c r="BK260" s="100">
        <f>ROUND(L260*K260,0)</f>
        <v>0</v>
      </c>
      <c r="BL260" s="17" t="s">
        <v>218</v>
      </c>
      <c r="BM260" s="17" t="s">
        <v>563</v>
      </c>
    </row>
    <row r="261" spans="2:65" s="1" customFormat="1" ht="31.5" customHeight="1">
      <c r="B261" s="126"/>
      <c r="C261" s="155" t="s">
        <v>564</v>
      </c>
      <c r="D261" s="155" t="s">
        <v>156</v>
      </c>
      <c r="E261" s="156" t="s">
        <v>565</v>
      </c>
      <c r="F261" s="233" t="s">
        <v>566</v>
      </c>
      <c r="G261" s="233"/>
      <c r="H261" s="233"/>
      <c r="I261" s="233"/>
      <c r="J261" s="157" t="s">
        <v>426</v>
      </c>
      <c r="K261" s="162">
        <v>0</v>
      </c>
      <c r="L261" s="223">
        <v>0</v>
      </c>
      <c r="M261" s="223"/>
      <c r="N261" s="234">
        <f>ROUND(L261*K261,0)</f>
        <v>0</v>
      </c>
      <c r="O261" s="234"/>
      <c r="P261" s="234"/>
      <c r="Q261" s="234"/>
      <c r="R261" s="129"/>
      <c r="T261" s="159" t="s">
        <v>5</v>
      </c>
      <c r="U261" s="43" t="s">
        <v>44</v>
      </c>
      <c r="V261" s="35"/>
      <c r="W261" s="160">
        <f>V261*K261</f>
        <v>0</v>
      </c>
      <c r="X261" s="160">
        <v>0</v>
      </c>
      <c r="Y261" s="160">
        <f>X261*K261</f>
        <v>0</v>
      </c>
      <c r="Z261" s="160">
        <v>0</v>
      </c>
      <c r="AA261" s="161">
        <f>Z261*K261</f>
        <v>0</v>
      </c>
      <c r="AR261" s="17" t="s">
        <v>218</v>
      </c>
      <c r="AT261" s="17" t="s">
        <v>156</v>
      </c>
      <c r="AU261" s="17" t="s">
        <v>99</v>
      </c>
      <c r="AY261" s="17" t="s">
        <v>155</v>
      </c>
      <c r="BE261" s="100">
        <f>IF(U261="základní",N261,0)</f>
        <v>0</v>
      </c>
      <c r="BF261" s="100">
        <f>IF(U261="snížená",N261,0)</f>
        <v>0</v>
      </c>
      <c r="BG261" s="100">
        <f>IF(U261="zákl. přenesená",N261,0)</f>
        <v>0</v>
      </c>
      <c r="BH261" s="100">
        <f>IF(U261="sníž. přenesená",N261,0)</f>
        <v>0</v>
      </c>
      <c r="BI261" s="100">
        <f>IF(U261="nulová",N261,0)</f>
        <v>0</v>
      </c>
      <c r="BJ261" s="17" t="s">
        <v>9</v>
      </c>
      <c r="BK261" s="100">
        <f>ROUND(L261*K261,0)</f>
        <v>0</v>
      </c>
      <c r="BL261" s="17" t="s">
        <v>218</v>
      </c>
      <c r="BM261" s="17" t="s">
        <v>567</v>
      </c>
    </row>
    <row r="262" spans="2:65" s="9" customFormat="1" ht="29.85" customHeight="1">
      <c r="B262" s="144"/>
      <c r="C262" s="145"/>
      <c r="D262" s="154" t="s">
        <v>126</v>
      </c>
      <c r="E262" s="154"/>
      <c r="F262" s="154"/>
      <c r="G262" s="154"/>
      <c r="H262" s="154"/>
      <c r="I262" s="154"/>
      <c r="J262" s="154"/>
      <c r="K262" s="154"/>
      <c r="L262" s="154"/>
      <c r="M262" s="154"/>
      <c r="N262" s="217">
        <f>BK262</f>
        <v>0</v>
      </c>
      <c r="O262" s="218"/>
      <c r="P262" s="218"/>
      <c r="Q262" s="218"/>
      <c r="R262" s="147"/>
      <c r="T262" s="148"/>
      <c r="U262" s="145"/>
      <c r="V262" s="145"/>
      <c r="W262" s="149">
        <f>SUM(W263:W264)</f>
        <v>0</v>
      </c>
      <c r="X262" s="145"/>
      <c r="Y262" s="149">
        <f>SUM(Y263:Y264)</f>
        <v>0</v>
      </c>
      <c r="Z262" s="145"/>
      <c r="AA262" s="150">
        <f>SUM(AA263:AA264)</f>
        <v>2.5425000000000003E-2</v>
      </c>
      <c r="AR262" s="151" t="s">
        <v>99</v>
      </c>
      <c r="AT262" s="152" t="s">
        <v>78</v>
      </c>
      <c r="AU262" s="152" t="s">
        <v>9</v>
      </c>
      <c r="AY262" s="151" t="s">
        <v>155</v>
      </c>
      <c r="BK262" s="153">
        <f>SUM(BK263:BK264)</f>
        <v>0</v>
      </c>
    </row>
    <row r="263" spans="2:65" s="1" customFormat="1" ht="31.5" customHeight="1">
      <c r="B263" s="126"/>
      <c r="C263" s="155" t="s">
        <v>568</v>
      </c>
      <c r="D263" s="155" t="s">
        <v>156</v>
      </c>
      <c r="E263" s="156" t="s">
        <v>569</v>
      </c>
      <c r="F263" s="233" t="s">
        <v>570</v>
      </c>
      <c r="G263" s="233"/>
      <c r="H263" s="233"/>
      <c r="I263" s="233"/>
      <c r="J263" s="157" t="s">
        <v>204</v>
      </c>
      <c r="K263" s="158">
        <v>7.7</v>
      </c>
      <c r="L263" s="223">
        <v>0</v>
      </c>
      <c r="M263" s="223"/>
      <c r="N263" s="234">
        <f>ROUND(L263*K263,0)</f>
        <v>0</v>
      </c>
      <c r="O263" s="234"/>
      <c r="P263" s="234"/>
      <c r="Q263" s="234"/>
      <c r="R263" s="129"/>
      <c r="T263" s="159" t="s">
        <v>5</v>
      </c>
      <c r="U263" s="43" t="s">
        <v>44</v>
      </c>
      <c r="V263" s="35"/>
      <c r="W263" s="160">
        <f>V263*K263</f>
        <v>0</v>
      </c>
      <c r="X263" s="160">
        <v>0</v>
      </c>
      <c r="Y263" s="160">
        <f>X263*K263</f>
        <v>0</v>
      </c>
      <c r="Z263" s="160">
        <v>3.0000000000000001E-3</v>
      </c>
      <c r="AA263" s="161">
        <f>Z263*K263</f>
        <v>2.3100000000000002E-2</v>
      </c>
      <c r="AR263" s="17" t="s">
        <v>218</v>
      </c>
      <c r="AT263" s="17" t="s">
        <v>156</v>
      </c>
      <c r="AU263" s="17" t="s">
        <v>99</v>
      </c>
      <c r="AY263" s="17" t="s">
        <v>155</v>
      </c>
      <c r="BE263" s="100">
        <f>IF(U263="základní",N263,0)</f>
        <v>0</v>
      </c>
      <c r="BF263" s="100">
        <f>IF(U263="snížená",N263,0)</f>
        <v>0</v>
      </c>
      <c r="BG263" s="100">
        <f>IF(U263="zákl. přenesená",N263,0)</f>
        <v>0</v>
      </c>
      <c r="BH263" s="100">
        <f>IF(U263="sníž. přenesená",N263,0)</f>
        <v>0</v>
      </c>
      <c r="BI263" s="100">
        <f>IF(U263="nulová",N263,0)</f>
        <v>0</v>
      </c>
      <c r="BJ263" s="17" t="s">
        <v>9</v>
      </c>
      <c r="BK263" s="100">
        <f>ROUND(L263*K263,0)</f>
        <v>0</v>
      </c>
      <c r="BL263" s="17" t="s">
        <v>218</v>
      </c>
      <c r="BM263" s="17" t="s">
        <v>571</v>
      </c>
    </row>
    <row r="264" spans="2:65" s="1" customFormat="1" ht="31.5" customHeight="1">
      <c r="B264" s="126"/>
      <c r="C264" s="155" t="s">
        <v>572</v>
      </c>
      <c r="D264" s="155" t="s">
        <v>156</v>
      </c>
      <c r="E264" s="156" t="s">
        <v>573</v>
      </c>
      <c r="F264" s="233" t="s">
        <v>574</v>
      </c>
      <c r="G264" s="233"/>
      <c r="H264" s="233"/>
      <c r="I264" s="233"/>
      <c r="J264" s="157" t="s">
        <v>213</v>
      </c>
      <c r="K264" s="158">
        <v>7.75</v>
      </c>
      <c r="L264" s="223">
        <v>0</v>
      </c>
      <c r="M264" s="223"/>
      <c r="N264" s="234">
        <f>ROUND(L264*K264,0)</f>
        <v>0</v>
      </c>
      <c r="O264" s="234"/>
      <c r="P264" s="234"/>
      <c r="Q264" s="234"/>
      <c r="R264" s="129"/>
      <c r="T264" s="159" t="s">
        <v>5</v>
      </c>
      <c r="U264" s="43" t="s">
        <v>44</v>
      </c>
      <c r="V264" s="35"/>
      <c r="W264" s="160">
        <f>V264*K264</f>
        <v>0</v>
      </c>
      <c r="X264" s="160">
        <v>0</v>
      </c>
      <c r="Y264" s="160">
        <f>X264*K264</f>
        <v>0</v>
      </c>
      <c r="Z264" s="160">
        <v>2.9999999999999997E-4</v>
      </c>
      <c r="AA264" s="161">
        <f>Z264*K264</f>
        <v>2.3249999999999998E-3</v>
      </c>
      <c r="AR264" s="17" t="s">
        <v>218</v>
      </c>
      <c r="AT264" s="17" t="s">
        <v>156</v>
      </c>
      <c r="AU264" s="17" t="s">
        <v>99</v>
      </c>
      <c r="AY264" s="17" t="s">
        <v>155</v>
      </c>
      <c r="BE264" s="100">
        <f>IF(U264="základní",N264,0)</f>
        <v>0</v>
      </c>
      <c r="BF264" s="100">
        <f>IF(U264="snížená",N264,0)</f>
        <v>0</v>
      </c>
      <c r="BG264" s="100">
        <f>IF(U264="zákl. přenesená",N264,0)</f>
        <v>0</v>
      </c>
      <c r="BH264" s="100">
        <f>IF(U264="sníž. přenesená",N264,0)</f>
        <v>0</v>
      </c>
      <c r="BI264" s="100">
        <f>IF(U264="nulová",N264,0)</f>
        <v>0</v>
      </c>
      <c r="BJ264" s="17" t="s">
        <v>9</v>
      </c>
      <c r="BK264" s="100">
        <f>ROUND(L264*K264,0)</f>
        <v>0</v>
      </c>
      <c r="BL264" s="17" t="s">
        <v>218</v>
      </c>
      <c r="BM264" s="17" t="s">
        <v>575</v>
      </c>
    </row>
    <row r="265" spans="2:65" s="9" customFormat="1" ht="29.85" customHeight="1">
      <c r="B265" s="144"/>
      <c r="C265" s="145"/>
      <c r="D265" s="154" t="s">
        <v>127</v>
      </c>
      <c r="E265" s="154"/>
      <c r="F265" s="154"/>
      <c r="G265" s="154"/>
      <c r="H265" s="154"/>
      <c r="I265" s="154"/>
      <c r="J265" s="154"/>
      <c r="K265" s="154"/>
      <c r="L265" s="154"/>
      <c r="M265" s="154"/>
      <c r="N265" s="217">
        <f>BK265</f>
        <v>0</v>
      </c>
      <c r="O265" s="218"/>
      <c r="P265" s="218"/>
      <c r="Q265" s="218"/>
      <c r="R265" s="147"/>
      <c r="T265" s="148"/>
      <c r="U265" s="145"/>
      <c r="V265" s="145"/>
      <c r="W265" s="149">
        <f>SUM(W266:W268)</f>
        <v>0</v>
      </c>
      <c r="X265" s="145"/>
      <c r="Y265" s="149">
        <f>SUM(Y266:Y268)</f>
        <v>5.4000000000000006E-2</v>
      </c>
      <c r="Z265" s="145"/>
      <c r="AA265" s="150">
        <f>SUM(AA266:AA268)</f>
        <v>0</v>
      </c>
      <c r="AR265" s="151" t="s">
        <v>99</v>
      </c>
      <c r="AT265" s="152" t="s">
        <v>78</v>
      </c>
      <c r="AU265" s="152" t="s">
        <v>9</v>
      </c>
      <c r="AY265" s="151" t="s">
        <v>155</v>
      </c>
      <c r="BK265" s="153">
        <f>SUM(BK266:BK268)</f>
        <v>0</v>
      </c>
    </row>
    <row r="266" spans="2:65" s="1" customFormat="1" ht="69.75" customHeight="1">
      <c r="B266" s="126"/>
      <c r="C266" s="155" t="s">
        <v>576</v>
      </c>
      <c r="D266" s="155" t="s">
        <v>156</v>
      </c>
      <c r="E266" s="156" t="s">
        <v>577</v>
      </c>
      <c r="F266" s="233" t="s">
        <v>578</v>
      </c>
      <c r="G266" s="233"/>
      <c r="H266" s="233"/>
      <c r="I266" s="233"/>
      <c r="J266" s="157" t="s">
        <v>204</v>
      </c>
      <c r="K266" s="158">
        <v>10</v>
      </c>
      <c r="L266" s="223">
        <v>0</v>
      </c>
      <c r="M266" s="223"/>
      <c r="N266" s="234">
        <f>ROUND(L266*K266,0)</f>
        <v>0</v>
      </c>
      <c r="O266" s="234"/>
      <c r="P266" s="234"/>
      <c r="Q266" s="234"/>
      <c r="R266" s="129"/>
      <c r="T266" s="159" t="s">
        <v>5</v>
      </c>
      <c r="U266" s="43" t="s">
        <v>44</v>
      </c>
      <c r="V266" s="35"/>
      <c r="W266" s="160">
        <f>V266*K266</f>
        <v>0</v>
      </c>
      <c r="X266" s="160">
        <v>5.4000000000000003E-3</v>
      </c>
      <c r="Y266" s="160">
        <f>X266*K266</f>
        <v>5.4000000000000006E-2</v>
      </c>
      <c r="Z266" s="160">
        <v>0</v>
      </c>
      <c r="AA266" s="161">
        <f>Z266*K266</f>
        <v>0</v>
      </c>
      <c r="AR266" s="17" t="s">
        <v>218</v>
      </c>
      <c r="AT266" s="17" t="s">
        <v>156</v>
      </c>
      <c r="AU266" s="17" t="s">
        <v>99</v>
      </c>
      <c r="AY266" s="17" t="s">
        <v>155</v>
      </c>
      <c r="BE266" s="100">
        <f>IF(U266="základní",N266,0)</f>
        <v>0</v>
      </c>
      <c r="BF266" s="100">
        <f>IF(U266="snížená",N266,0)</f>
        <v>0</v>
      </c>
      <c r="BG266" s="100">
        <f>IF(U266="zákl. přenesená",N266,0)</f>
        <v>0</v>
      </c>
      <c r="BH266" s="100">
        <f>IF(U266="sníž. přenesená",N266,0)</f>
        <v>0</v>
      </c>
      <c r="BI266" s="100">
        <f>IF(U266="nulová",N266,0)</f>
        <v>0</v>
      </c>
      <c r="BJ266" s="17" t="s">
        <v>9</v>
      </c>
      <c r="BK266" s="100">
        <f>ROUND(L266*K266,0)</f>
        <v>0</v>
      </c>
      <c r="BL266" s="17" t="s">
        <v>218</v>
      </c>
      <c r="BM266" s="17" t="s">
        <v>579</v>
      </c>
    </row>
    <row r="267" spans="2:65" s="1" customFormat="1" ht="408" customHeight="1">
      <c r="B267" s="34"/>
      <c r="C267" s="35"/>
      <c r="D267" s="35"/>
      <c r="E267" s="35"/>
      <c r="F267" s="238" t="s">
        <v>580</v>
      </c>
      <c r="G267" s="239"/>
      <c r="H267" s="239"/>
      <c r="I267" s="239"/>
      <c r="J267" s="35"/>
      <c r="K267" s="35"/>
      <c r="L267" s="35"/>
      <c r="M267" s="35"/>
      <c r="N267" s="35"/>
      <c r="O267" s="35"/>
      <c r="P267" s="35"/>
      <c r="Q267" s="35"/>
      <c r="R267" s="36"/>
      <c r="T267" s="167"/>
      <c r="U267" s="35"/>
      <c r="V267" s="35"/>
      <c r="W267" s="35"/>
      <c r="X267" s="35"/>
      <c r="Y267" s="35"/>
      <c r="Z267" s="35"/>
      <c r="AA267" s="73"/>
      <c r="AT267" s="17" t="s">
        <v>454</v>
      </c>
      <c r="AU267" s="17" t="s">
        <v>99</v>
      </c>
    </row>
    <row r="268" spans="2:65" s="1" customFormat="1" ht="31.5" customHeight="1">
      <c r="B268" s="126"/>
      <c r="C268" s="155" t="s">
        <v>581</v>
      </c>
      <c r="D268" s="155" t="s">
        <v>156</v>
      </c>
      <c r="E268" s="156" t="s">
        <v>582</v>
      </c>
      <c r="F268" s="233" t="s">
        <v>583</v>
      </c>
      <c r="G268" s="233"/>
      <c r="H268" s="233"/>
      <c r="I268" s="233"/>
      <c r="J268" s="157" t="s">
        <v>426</v>
      </c>
      <c r="K268" s="162">
        <v>0</v>
      </c>
      <c r="L268" s="223">
        <v>0</v>
      </c>
      <c r="M268" s="223"/>
      <c r="N268" s="234">
        <f>ROUND(L268*K268,0)</f>
        <v>0</v>
      </c>
      <c r="O268" s="234"/>
      <c r="P268" s="234"/>
      <c r="Q268" s="234"/>
      <c r="R268" s="129"/>
      <c r="T268" s="159" t="s">
        <v>5</v>
      </c>
      <c r="U268" s="43" t="s">
        <v>44</v>
      </c>
      <c r="V268" s="35"/>
      <c r="W268" s="160">
        <f>V268*K268</f>
        <v>0</v>
      </c>
      <c r="X268" s="160">
        <v>0</v>
      </c>
      <c r="Y268" s="160">
        <f>X268*K268</f>
        <v>0</v>
      </c>
      <c r="Z268" s="160">
        <v>0</v>
      </c>
      <c r="AA268" s="161">
        <f>Z268*K268</f>
        <v>0</v>
      </c>
      <c r="AR268" s="17" t="s">
        <v>218</v>
      </c>
      <c r="AT268" s="17" t="s">
        <v>156</v>
      </c>
      <c r="AU268" s="17" t="s">
        <v>99</v>
      </c>
      <c r="AY268" s="17" t="s">
        <v>155</v>
      </c>
      <c r="BE268" s="100">
        <f>IF(U268="základní",N268,0)</f>
        <v>0</v>
      </c>
      <c r="BF268" s="100">
        <f>IF(U268="snížená",N268,0)</f>
        <v>0</v>
      </c>
      <c r="BG268" s="100">
        <f>IF(U268="zákl. přenesená",N268,0)</f>
        <v>0</v>
      </c>
      <c r="BH268" s="100">
        <f>IF(U268="sníž. přenesená",N268,0)</f>
        <v>0</v>
      </c>
      <c r="BI268" s="100">
        <f>IF(U268="nulová",N268,0)</f>
        <v>0</v>
      </c>
      <c r="BJ268" s="17" t="s">
        <v>9</v>
      </c>
      <c r="BK268" s="100">
        <f>ROUND(L268*K268,0)</f>
        <v>0</v>
      </c>
      <c r="BL268" s="17" t="s">
        <v>218</v>
      </c>
      <c r="BM268" s="17" t="s">
        <v>584</v>
      </c>
    </row>
    <row r="269" spans="2:65" s="9" customFormat="1" ht="29.85" customHeight="1">
      <c r="B269" s="144"/>
      <c r="C269" s="145"/>
      <c r="D269" s="154" t="s">
        <v>128</v>
      </c>
      <c r="E269" s="154"/>
      <c r="F269" s="154"/>
      <c r="G269" s="154"/>
      <c r="H269" s="154"/>
      <c r="I269" s="154"/>
      <c r="J269" s="154"/>
      <c r="K269" s="154"/>
      <c r="L269" s="154"/>
      <c r="M269" s="154"/>
      <c r="N269" s="217">
        <f>BK269</f>
        <v>0</v>
      </c>
      <c r="O269" s="218"/>
      <c r="P269" s="218"/>
      <c r="Q269" s="218"/>
      <c r="R269" s="147"/>
      <c r="T269" s="148"/>
      <c r="U269" s="145"/>
      <c r="V269" s="145"/>
      <c r="W269" s="149">
        <f>SUM(W270:W275)</f>
        <v>0</v>
      </c>
      <c r="X269" s="145"/>
      <c r="Y269" s="149">
        <f>SUM(Y270:Y275)</f>
        <v>1.6982599999999997</v>
      </c>
      <c r="Z269" s="145"/>
      <c r="AA269" s="150">
        <f>SUM(AA270:AA275)</f>
        <v>0</v>
      </c>
      <c r="AR269" s="151" t="s">
        <v>99</v>
      </c>
      <c r="AT269" s="152" t="s">
        <v>78</v>
      </c>
      <c r="AU269" s="152" t="s">
        <v>9</v>
      </c>
      <c r="AY269" s="151" t="s">
        <v>155</v>
      </c>
      <c r="BK269" s="153">
        <f>SUM(BK270:BK275)</f>
        <v>0</v>
      </c>
    </row>
    <row r="270" spans="2:65" s="1" customFormat="1" ht="31.5" customHeight="1">
      <c r="B270" s="126"/>
      <c r="C270" s="155" t="s">
        <v>585</v>
      </c>
      <c r="D270" s="155" t="s">
        <v>156</v>
      </c>
      <c r="E270" s="156" t="s">
        <v>586</v>
      </c>
      <c r="F270" s="233" t="s">
        <v>587</v>
      </c>
      <c r="G270" s="233"/>
      <c r="H270" s="233"/>
      <c r="I270" s="233"/>
      <c r="J270" s="157" t="s">
        <v>204</v>
      </c>
      <c r="K270" s="158">
        <v>29</v>
      </c>
      <c r="L270" s="223">
        <v>0</v>
      </c>
      <c r="M270" s="223"/>
      <c r="N270" s="234">
        <f t="shared" ref="N270:N275" si="55">ROUND(L270*K270,0)</f>
        <v>0</v>
      </c>
      <c r="O270" s="234"/>
      <c r="P270" s="234"/>
      <c r="Q270" s="234"/>
      <c r="R270" s="129"/>
      <c r="T270" s="159" t="s">
        <v>5</v>
      </c>
      <c r="U270" s="43" t="s">
        <v>44</v>
      </c>
      <c r="V270" s="35"/>
      <c r="W270" s="160">
        <f t="shared" ref="W270:W275" si="56">V270*K270</f>
        <v>0</v>
      </c>
      <c r="X270" s="160">
        <v>3.6609999999999997E-2</v>
      </c>
      <c r="Y270" s="160">
        <f t="shared" ref="Y270:Y275" si="57">X270*K270</f>
        <v>1.0616899999999998</v>
      </c>
      <c r="Z270" s="160">
        <v>0</v>
      </c>
      <c r="AA270" s="161">
        <f t="shared" ref="AA270:AA275" si="58">Z270*K270</f>
        <v>0</v>
      </c>
      <c r="AR270" s="17" t="s">
        <v>218</v>
      </c>
      <c r="AT270" s="17" t="s">
        <v>156</v>
      </c>
      <c r="AU270" s="17" t="s">
        <v>99</v>
      </c>
      <c r="AY270" s="17" t="s">
        <v>155</v>
      </c>
      <c r="BE270" s="100">
        <f t="shared" ref="BE270:BE275" si="59">IF(U270="základní",N270,0)</f>
        <v>0</v>
      </c>
      <c r="BF270" s="100">
        <f t="shared" ref="BF270:BF275" si="60">IF(U270="snížená",N270,0)</f>
        <v>0</v>
      </c>
      <c r="BG270" s="100">
        <f t="shared" ref="BG270:BG275" si="61">IF(U270="zákl. přenesená",N270,0)</f>
        <v>0</v>
      </c>
      <c r="BH270" s="100">
        <f t="shared" ref="BH270:BH275" si="62">IF(U270="sníž. přenesená",N270,0)</f>
        <v>0</v>
      </c>
      <c r="BI270" s="100">
        <f t="shared" ref="BI270:BI275" si="63">IF(U270="nulová",N270,0)</f>
        <v>0</v>
      </c>
      <c r="BJ270" s="17" t="s">
        <v>9</v>
      </c>
      <c r="BK270" s="100">
        <f t="shared" ref="BK270:BK275" si="64">ROUND(L270*K270,0)</f>
        <v>0</v>
      </c>
      <c r="BL270" s="17" t="s">
        <v>218</v>
      </c>
      <c r="BM270" s="17" t="s">
        <v>588</v>
      </c>
    </row>
    <row r="271" spans="2:65" s="1" customFormat="1" ht="22.5" customHeight="1">
      <c r="B271" s="126"/>
      <c r="C271" s="163" t="s">
        <v>589</v>
      </c>
      <c r="D271" s="163" t="s">
        <v>437</v>
      </c>
      <c r="E271" s="164" t="s">
        <v>590</v>
      </c>
      <c r="F271" s="235" t="s">
        <v>591</v>
      </c>
      <c r="G271" s="235"/>
      <c r="H271" s="235"/>
      <c r="I271" s="235"/>
      <c r="J271" s="165" t="s">
        <v>204</v>
      </c>
      <c r="K271" s="166">
        <v>5</v>
      </c>
      <c r="L271" s="236">
        <v>0</v>
      </c>
      <c r="M271" s="236"/>
      <c r="N271" s="237">
        <f t="shared" si="55"/>
        <v>0</v>
      </c>
      <c r="O271" s="234"/>
      <c r="P271" s="234"/>
      <c r="Q271" s="234"/>
      <c r="R271" s="129"/>
      <c r="T271" s="159" t="s">
        <v>5</v>
      </c>
      <c r="U271" s="43" t="s">
        <v>44</v>
      </c>
      <c r="V271" s="35"/>
      <c r="W271" s="160">
        <f t="shared" si="56"/>
        <v>0</v>
      </c>
      <c r="X271" s="160">
        <v>1.18E-2</v>
      </c>
      <c r="Y271" s="160">
        <f t="shared" si="57"/>
        <v>5.8999999999999997E-2</v>
      </c>
      <c r="Z271" s="160">
        <v>0</v>
      </c>
      <c r="AA271" s="161">
        <f t="shared" si="58"/>
        <v>0</v>
      </c>
      <c r="AR271" s="17" t="s">
        <v>281</v>
      </c>
      <c r="AT271" s="17" t="s">
        <v>437</v>
      </c>
      <c r="AU271" s="17" t="s">
        <v>99</v>
      </c>
      <c r="AY271" s="17" t="s">
        <v>155</v>
      </c>
      <c r="BE271" s="100">
        <f t="shared" si="59"/>
        <v>0</v>
      </c>
      <c r="BF271" s="100">
        <f t="shared" si="60"/>
        <v>0</v>
      </c>
      <c r="BG271" s="100">
        <f t="shared" si="61"/>
        <v>0</v>
      </c>
      <c r="BH271" s="100">
        <f t="shared" si="62"/>
        <v>0</v>
      </c>
      <c r="BI271" s="100">
        <f t="shared" si="63"/>
        <v>0</v>
      </c>
      <c r="BJ271" s="17" t="s">
        <v>9</v>
      </c>
      <c r="BK271" s="100">
        <f t="shared" si="64"/>
        <v>0</v>
      </c>
      <c r="BL271" s="17" t="s">
        <v>218</v>
      </c>
      <c r="BM271" s="17" t="s">
        <v>592</v>
      </c>
    </row>
    <row r="272" spans="2:65" s="1" customFormat="1" ht="31.5" customHeight="1">
      <c r="B272" s="126"/>
      <c r="C272" s="163" t="s">
        <v>593</v>
      </c>
      <c r="D272" s="163" t="s">
        <v>437</v>
      </c>
      <c r="E272" s="164" t="s">
        <v>594</v>
      </c>
      <c r="F272" s="235" t="s">
        <v>595</v>
      </c>
      <c r="G272" s="235"/>
      <c r="H272" s="235"/>
      <c r="I272" s="235"/>
      <c r="J272" s="165" t="s">
        <v>204</v>
      </c>
      <c r="K272" s="166">
        <v>27</v>
      </c>
      <c r="L272" s="236">
        <v>0</v>
      </c>
      <c r="M272" s="236"/>
      <c r="N272" s="237">
        <f t="shared" si="55"/>
        <v>0</v>
      </c>
      <c r="O272" s="234"/>
      <c r="P272" s="234"/>
      <c r="Q272" s="234"/>
      <c r="R272" s="129"/>
      <c r="T272" s="159" t="s">
        <v>5</v>
      </c>
      <c r="U272" s="43" t="s">
        <v>44</v>
      </c>
      <c r="V272" s="35"/>
      <c r="W272" s="160">
        <f t="shared" si="56"/>
        <v>0</v>
      </c>
      <c r="X272" s="160">
        <v>1.18E-2</v>
      </c>
      <c r="Y272" s="160">
        <f t="shared" si="57"/>
        <v>0.31859999999999999</v>
      </c>
      <c r="Z272" s="160">
        <v>0</v>
      </c>
      <c r="AA272" s="161">
        <f t="shared" si="58"/>
        <v>0</v>
      </c>
      <c r="AR272" s="17" t="s">
        <v>281</v>
      </c>
      <c r="AT272" s="17" t="s">
        <v>437</v>
      </c>
      <c r="AU272" s="17" t="s">
        <v>99</v>
      </c>
      <c r="AY272" s="17" t="s">
        <v>155</v>
      </c>
      <c r="BE272" s="100">
        <f t="shared" si="59"/>
        <v>0</v>
      </c>
      <c r="BF272" s="100">
        <f t="shared" si="60"/>
        <v>0</v>
      </c>
      <c r="BG272" s="100">
        <f t="shared" si="61"/>
        <v>0</v>
      </c>
      <c r="BH272" s="100">
        <f t="shared" si="62"/>
        <v>0</v>
      </c>
      <c r="BI272" s="100">
        <f t="shared" si="63"/>
        <v>0</v>
      </c>
      <c r="BJ272" s="17" t="s">
        <v>9</v>
      </c>
      <c r="BK272" s="100">
        <f t="shared" si="64"/>
        <v>0</v>
      </c>
      <c r="BL272" s="17" t="s">
        <v>218</v>
      </c>
      <c r="BM272" s="17" t="s">
        <v>596</v>
      </c>
    </row>
    <row r="273" spans="2:65" s="1" customFormat="1" ht="31.5" customHeight="1">
      <c r="B273" s="126"/>
      <c r="C273" s="155" t="s">
        <v>597</v>
      </c>
      <c r="D273" s="155" t="s">
        <v>156</v>
      </c>
      <c r="E273" s="156" t="s">
        <v>598</v>
      </c>
      <c r="F273" s="233" t="s">
        <v>599</v>
      </c>
      <c r="G273" s="233"/>
      <c r="H273" s="233"/>
      <c r="I273" s="233"/>
      <c r="J273" s="157" t="s">
        <v>204</v>
      </c>
      <c r="K273" s="158">
        <v>29</v>
      </c>
      <c r="L273" s="223">
        <v>0</v>
      </c>
      <c r="M273" s="223"/>
      <c r="N273" s="234">
        <f t="shared" si="55"/>
        <v>0</v>
      </c>
      <c r="O273" s="234"/>
      <c r="P273" s="234"/>
      <c r="Q273" s="234"/>
      <c r="R273" s="129"/>
      <c r="T273" s="159" t="s">
        <v>5</v>
      </c>
      <c r="U273" s="43" t="s">
        <v>44</v>
      </c>
      <c r="V273" s="35"/>
      <c r="W273" s="160">
        <f t="shared" si="56"/>
        <v>0</v>
      </c>
      <c r="X273" s="160">
        <v>8.0000000000000002E-3</v>
      </c>
      <c r="Y273" s="160">
        <f t="shared" si="57"/>
        <v>0.23200000000000001</v>
      </c>
      <c r="Z273" s="160">
        <v>0</v>
      </c>
      <c r="AA273" s="161">
        <f t="shared" si="58"/>
        <v>0</v>
      </c>
      <c r="AR273" s="17" t="s">
        <v>218</v>
      </c>
      <c r="AT273" s="17" t="s">
        <v>156</v>
      </c>
      <c r="AU273" s="17" t="s">
        <v>99</v>
      </c>
      <c r="AY273" s="17" t="s">
        <v>155</v>
      </c>
      <c r="BE273" s="100">
        <f t="shared" si="59"/>
        <v>0</v>
      </c>
      <c r="BF273" s="100">
        <f t="shared" si="60"/>
        <v>0</v>
      </c>
      <c r="BG273" s="100">
        <f t="shared" si="61"/>
        <v>0</v>
      </c>
      <c r="BH273" s="100">
        <f t="shared" si="62"/>
        <v>0</v>
      </c>
      <c r="BI273" s="100">
        <f t="shared" si="63"/>
        <v>0</v>
      </c>
      <c r="BJ273" s="17" t="s">
        <v>9</v>
      </c>
      <c r="BK273" s="100">
        <f t="shared" si="64"/>
        <v>0</v>
      </c>
      <c r="BL273" s="17" t="s">
        <v>218</v>
      </c>
      <c r="BM273" s="17" t="s">
        <v>600</v>
      </c>
    </row>
    <row r="274" spans="2:65" s="1" customFormat="1" ht="31.5" customHeight="1">
      <c r="B274" s="126"/>
      <c r="C274" s="155" t="s">
        <v>601</v>
      </c>
      <c r="D274" s="155" t="s">
        <v>156</v>
      </c>
      <c r="E274" s="156" t="s">
        <v>602</v>
      </c>
      <c r="F274" s="233" t="s">
        <v>603</v>
      </c>
      <c r="G274" s="233"/>
      <c r="H274" s="233"/>
      <c r="I274" s="233"/>
      <c r="J274" s="157" t="s">
        <v>204</v>
      </c>
      <c r="K274" s="158">
        <v>29</v>
      </c>
      <c r="L274" s="223">
        <v>0</v>
      </c>
      <c r="M274" s="223"/>
      <c r="N274" s="234">
        <f t="shared" si="55"/>
        <v>0</v>
      </c>
      <c r="O274" s="234"/>
      <c r="P274" s="234"/>
      <c r="Q274" s="234"/>
      <c r="R274" s="129"/>
      <c r="T274" s="159" t="s">
        <v>5</v>
      </c>
      <c r="U274" s="43" t="s">
        <v>44</v>
      </c>
      <c r="V274" s="35"/>
      <c r="W274" s="160">
        <f t="shared" si="56"/>
        <v>0</v>
      </c>
      <c r="X274" s="160">
        <v>9.3000000000000005E-4</v>
      </c>
      <c r="Y274" s="160">
        <f t="shared" si="57"/>
        <v>2.6970000000000001E-2</v>
      </c>
      <c r="Z274" s="160">
        <v>0</v>
      </c>
      <c r="AA274" s="161">
        <f t="shared" si="58"/>
        <v>0</v>
      </c>
      <c r="AR274" s="17" t="s">
        <v>218</v>
      </c>
      <c r="AT274" s="17" t="s">
        <v>156</v>
      </c>
      <c r="AU274" s="17" t="s">
        <v>99</v>
      </c>
      <c r="AY274" s="17" t="s">
        <v>155</v>
      </c>
      <c r="BE274" s="100">
        <f t="shared" si="59"/>
        <v>0</v>
      </c>
      <c r="BF274" s="100">
        <f t="shared" si="60"/>
        <v>0</v>
      </c>
      <c r="BG274" s="100">
        <f t="shared" si="61"/>
        <v>0</v>
      </c>
      <c r="BH274" s="100">
        <f t="shared" si="62"/>
        <v>0</v>
      </c>
      <c r="BI274" s="100">
        <f t="shared" si="63"/>
        <v>0</v>
      </c>
      <c r="BJ274" s="17" t="s">
        <v>9</v>
      </c>
      <c r="BK274" s="100">
        <f t="shared" si="64"/>
        <v>0</v>
      </c>
      <c r="BL274" s="17" t="s">
        <v>218</v>
      </c>
      <c r="BM274" s="17" t="s">
        <v>604</v>
      </c>
    </row>
    <row r="275" spans="2:65" s="1" customFormat="1" ht="31.5" customHeight="1">
      <c r="B275" s="126"/>
      <c r="C275" s="155" t="s">
        <v>605</v>
      </c>
      <c r="D275" s="155" t="s">
        <v>156</v>
      </c>
      <c r="E275" s="156" t="s">
        <v>606</v>
      </c>
      <c r="F275" s="233" t="s">
        <v>607</v>
      </c>
      <c r="G275" s="233"/>
      <c r="H275" s="233"/>
      <c r="I275" s="233"/>
      <c r="J275" s="157" t="s">
        <v>426</v>
      </c>
      <c r="K275" s="162">
        <v>0</v>
      </c>
      <c r="L275" s="223">
        <v>0</v>
      </c>
      <c r="M275" s="223"/>
      <c r="N275" s="234">
        <f t="shared" si="55"/>
        <v>0</v>
      </c>
      <c r="O275" s="234"/>
      <c r="P275" s="234"/>
      <c r="Q275" s="234"/>
      <c r="R275" s="129"/>
      <c r="T275" s="159" t="s">
        <v>5</v>
      </c>
      <c r="U275" s="43" t="s">
        <v>44</v>
      </c>
      <c r="V275" s="35"/>
      <c r="W275" s="160">
        <f t="shared" si="56"/>
        <v>0</v>
      </c>
      <c r="X275" s="160">
        <v>0</v>
      </c>
      <c r="Y275" s="160">
        <f t="shared" si="57"/>
        <v>0</v>
      </c>
      <c r="Z275" s="160">
        <v>0</v>
      </c>
      <c r="AA275" s="161">
        <f t="shared" si="58"/>
        <v>0</v>
      </c>
      <c r="AR275" s="17" t="s">
        <v>218</v>
      </c>
      <c r="AT275" s="17" t="s">
        <v>156</v>
      </c>
      <c r="AU275" s="17" t="s">
        <v>99</v>
      </c>
      <c r="AY275" s="17" t="s">
        <v>155</v>
      </c>
      <c r="BE275" s="100">
        <f t="shared" si="59"/>
        <v>0</v>
      </c>
      <c r="BF275" s="100">
        <f t="shared" si="60"/>
        <v>0</v>
      </c>
      <c r="BG275" s="100">
        <f t="shared" si="61"/>
        <v>0</v>
      </c>
      <c r="BH275" s="100">
        <f t="shared" si="62"/>
        <v>0</v>
      </c>
      <c r="BI275" s="100">
        <f t="shared" si="63"/>
        <v>0</v>
      </c>
      <c r="BJ275" s="17" t="s">
        <v>9</v>
      </c>
      <c r="BK275" s="100">
        <f t="shared" si="64"/>
        <v>0</v>
      </c>
      <c r="BL275" s="17" t="s">
        <v>218</v>
      </c>
      <c r="BM275" s="17" t="s">
        <v>608</v>
      </c>
    </row>
    <row r="276" spans="2:65" s="9" customFormat="1" ht="29.85" customHeight="1">
      <c r="B276" s="144"/>
      <c r="C276" s="145"/>
      <c r="D276" s="154" t="s">
        <v>129</v>
      </c>
      <c r="E276" s="154"/>
      <c r="F276" s="154"/>
      <c r="G276" s="154"/>
      <c r="H276" s="154"/>
      <c r="I276" s="154"/>
      <c r="J276" s="154"/>
      <c r="K276" s="154"/>
      <c r="L276" s="154"/>
      <c r="M276" s="154"/>
      <c r="N276" s="217">
        <f>BK276</f>
        <v>0</v>
      </c>
      <c r="O276" s="218"/>
      <c r="P276" s="218"/>
      <c r="Q276" s="218"/>
      <c r="R276" s="147"/>
      <c r="T276" s="148"/>
      <c r="U276" s="145"/>
      <c r="V276" s="145"/>
      <c r="W276" s="149">
        <f>W277</f>
        <v>0</v>
      </c>
      <c r="X276" s="145"/>
      <c r="Y276" s="149">
        <f>Y277</f>
        <v>2.8599999999999997E-2</v>
      </c>
      <c r="Z276" s="145"/>
      <c r="AA276" s="150">
        <f>AA277</f>
        <v>0</v>
      </c>
      <c r="AR276" s="151" t="s">
        <v>99</v>
      </c>
      <c r="AT276" s="152" t="s">
        <v>78</v>
      </c>
      <c r="AU276" s="152" t="s">
        <v>9</v>
      </c>
      <c r="AY276" s="151" t="s">
        <v>155</v>
      </c>
      <c r="BK276" s="153">
        <f>BK277</f>
        <v>0</v>
      </c>
    </row>
    <row r="277" spans="2:65" s="1" customFormat="1" ht="31.5" customHeight="1">
      <c r="B277" s="126"/>
      <c r="C277" s="155" t="s">
        <v>609</v>
      </c>
      <c r="D277" s="155" t="s">
        <v>156</v>
      </c>
      <c r="E277" s="156" t="s">
        <v>610</v>
      </c>
      <c r="F277" s="233" t="s">
        <v>611</v>
      </c>
      <c r="G277" s="233"/>
      <c r="H277" s="233"/>
      <c r="I277" s="233"/>
      <c r="J277" s="157" t="s">
        <v>204</v>
      </c>
      <c r="K277" s="158">
        <v>110</v>
      </c>
      <c r="L277" s="223">
        <v>0</v>
      </c>
      <c r="M277" s="223"/>
      <c r="N277" s="234">
        <f>ROUND(L277*K277,0)</f>
        <v>0</v>
      </c>
      <c r="O277" s="234"/>
      <c r="P277" s="234"/>
      <c r="Q277" s="234"/>
      <c r="R277" s="129"/>
      <c r="T277" s="159" t="s">
        <v>5</v>
      </c>
      <c r="U277" s="43" t="s">
        <v>44</v>
      </c>
      <c r="V277" s="35"/>
      <c r="W277" s="160">
        <f>V277*K277</f>
        <v>0</v>
      </c>
      <c r="X277" s="160">
        <v>2.5999999999999998E-4</v>
      </c>
      <c r="Y277" s="160">
        <f>X277*K277</f>
        <v>2.8599999999999997E-2</v>
      </c>
      <c r="Z277" s="160">
        <v>0</v>
      </c>
      <c r="AA277" s="161">
        <f>Z277*K277</f>
        <v>0</v>
      </c>
      <c r="AR277" s="17" t="s">
        <v>218</v>
      </c>
      <c r="AT277" s="17" t="s">
        <v>156</v>
      </c>
      <c r="AU277" s="17" t="s">
        <v>99</v>
      </c>
      <c r="AY277" s="17" t="s">
        <v>155</v>
      </c>
      <c r="BE277" s="100">
        <f>IF(U277="základní",N277,0)</f>
        <v>0</v>
      </c>
      <c r="BF277" s="100">
        <f>IF(U277="snížená",N277,0)</f>
        <v>0</v>
      </c>
      <c r="BG277" s="100">
        <f>IF(U277="zákl. přenesená",N277,0)</f>
        <v>0</v>
      </c>
      <c r="BH277" s="100">
        <f>IF(U277="sníž. přenesená",N277,0)</f>
        <v>0</v>
      </c>
      <c r="BI277" s="100">
        <f>IF(U277="nulová",N277,0)</f>
        <v>0</v>
      </c>
      <c r="BJ277" s="17" t="s">
        <v>9</v>
      </c>
      <c r="BK277" s="100">
        <f>ROUND(L277*K277,0)</f>
        <v>0</v>
      </c>
      <c r="BL277" s="17" t="s">
        <v>218</v>
      </c>
      <c r="BM277" s="17" t="s">
        <v>612</v>
      </c>
    </row>
    <row r="278" spans="2:65" s="9" customFormat="1" ht="29.85" customHeight="1">
      <c r="B278" s="144"/>
      <c r="C278" s="145"/>
      <c r="D278" s="154" t="s">
        <v>130</v>
      </c>
      <c r="E278" s="154"/>
      <c r="F278" s="154"/>
      <c r="G278" s="154"/>
      <c r="H278" s="154"/>
      <c r="I278" s="154"/>
      <c r="J278" s="154"/>
      <c r="K278" s="154"/>
      <c r="L278" s="154"/>
      <c r="M278" s="154"/>
      <c r="N278" s="217">
        <f>BK278</f>
        <v>0</v>
      </c>
      <c r="O278" s="218"/>
      <c r="P278" s="218"/>
      <c r="Q278" s="218"/>
      <c r="R278" s="147"/>
      <c r="T278" s="148"/>
      <c r="U278" s="145"/>
      <c r="V278" s="145"/>
      <c r="W278" s="149">
        <f>W279</f>
        <v>0</v>
      </c>
      <c r="X278" s="145"/>
      <c r="Y278" s="149">
        <f>Y279</f>
        <v>1.1000000000000001E-2</v>
      </c>
      <c r="Z278" s="145"/>
      <c r="AA278" s="150">
        <f>AA279</f>
        <v>0</v>
      </c>
      <c r="AR278" s="151" t="s">
        <v>165</v>
      </c>
      <c r="AT278" s="152" t="s">
        <v>78</v>
      </c>
      <c r="AU278" s="152" t="s">
        <v>9</v>
      </c>
      <c r="AY278" s="151" t="s">
        <v>155</v>
      </c>
      <c r="BK278" s="153">
        <f>BK279</f>
        <v>0</v>
      </c>
    </row>
    <row r="279" spans="2:65" s="1" customFormat="1" ht="44.25" customHeight="1">
      <c r="B279" s="126"/>
      <c r="C279" s="155" t="s">
        <v>613</v>
      </c>
      <c r="D279" s="155" t="s">
        <v>156</v>
      </c>
      <c r="E279" s="156" t="s">
        <v>614</v>
      </c>
      <c r="F279" s="233" t="s">
        <v>615</v>
      </c>
      <c r="G279" s="233"/>
      <c r="H279" s="233"/>
      <c r="I279" s="233"/>
      <c r="J279" s="157" t="s">
        <v>616</v>
      </c>
      <c r="K279" s="158">
        <v>110</v>
      </c>
      <c r="L279" s="223">
        <v>0</v>
      </c>
      <c r="M279" s="223"/>
      <c r="N279" s="234">
        <f>ROUND(L279*K279,0)</f>
        <v>0</v>
      </c>
      <c r="O279" s="234"/>
      <c r="P279" s="234"/>
      <c r="Q279" s="234"/>
      <c r="R279" s="129"/>
      <c r="T279" s="159" t="s">
        <v>5</v>
      </c>
      <c r="U279" s="43" t="s">
        <v>44</v>
      </c>
      <c r="V279" s="35"/>
      <c r="W279" s="160">
        <f>V279*K279</f>
        <v>0</v>
      </c>
      <c r="X279" s="160">
        <v>1E-4</v>
      </c>
      <c r="Y279" s="160">
        <f>X279*K279</f>
        <v>1.1000000000000001E-2</v>
      </c>
      <c r="Z279" s="160">
        <v>0</v>
      </c>
      <c r="AA279" s="161">
        <f>Z279*K279</f>
        <v>0</v>
      </c>
      <c r="AR279" s="17" t="s">
        <v>411</v>
      </c>
      <c r="AT279" s="17" t="s">
        <v>156</v>
      </c>
      <c r="AU279" s="17" t="s">
        <v>99</v>
      </c>
      <c r="AY279" s="17" t="s">
        <v>155</v>
      </c>
      <c r="BE279" s="100">
        <f>IF(U279="základní",N279,0)</f>
        <v>0</v>
      </c>
      <c r="BF279" s="100">
        <f>IF(U279="snížená",N279,0)</f>
        <v>0</v>
      </c>
      <c r="BG279" s="100">
        <f>IF(U279="zákl. přenesená",N279,0)</f>
        <v>0</v>
      </c>
      <c r="BH279" s="100">
        <f>IF(U279="sníž. přenesená",N279,0)</f>
        <v>0</v>
      </c>
      <c r="BI279" s="100">
        <f>IF(U279="nulová",N279,0)</f>
        <v>0</v>
      </c>
      <c r="BJ279" s="17" t="s">
        <v>9</v>
      </c>
      <c r="BK279" s="100">
        <f>ROUND(L279*K279,0)</f>
        <v>0</v>
      </c>
      <c r="BL279" s="17" t="s">
        <v>411</v>
      </c>
      <c r="BM279" s="17" t="s">
        <v>617</v>
      </c>
    </row>
    <row r="280" spans="2:65" s="1" customFormat="1" ht="49.95" customHeight="1">
      <c r="B280" s="34"/>
      <c r="C280" s="35"/>
      <c r="D280" s="146" t="s">
        <v>618</v>
      </c>
      <c r="E280" s="35"/>
      <c r="F280" s="35"/>
      <c r="G280" s="35"/>
      <c r="H280" s="35"/>
      <c r="I280" s="35"/>
      <c r="J280" s="35"/>
      <c r="K280" s="35"/>
      <c r="L280" s="35"/>
      <c r="M280" s="35"/>
      <c r="N280" s="219">
        <f t="shared" ref="N280:N285" si="65">BK280</f>
        <v>0</v>
      </c>
      <c r="O280" s="220"/>
      <c r="P280" s="220"/>
      <c r="Q280" s="220"/>
      <c r="R280" s="36"/>
      <c r="T280" s="167"/>
      <c r="U280" s="35"/>
      <c r="V280" s="35"/>
      <c r="W280" s="35"/>
      <c r="X280" s="35"/>
      <c r="Y280" s="35"/>
      <c r="Z280" s="35"/>
      <c r="AA280" s="73"/>
      <c r="AT280" s="17" t="s">
        <v>78</v>
      </c>
      <c r="AU280" s="17" t="s">
        <v>79</v>
      </c>
      <c r="AY280" s="17" t="s">
        <v>619</v>
      </c>
      <c r="BK280" s="100">
        <f>SUM(BK281:BK285)</f>
        <v>0</v>
      </c>
    </row>
    <row r="281" spans="2:65" s="1" customFormat="1" ht="22.35" customHeight="1">
      <c r="B281" s="34"/>
      <c r="C281" s="168" t="s">
        <v>5</v>
      </c>
      <c r="D281" s="168" t="s">
        <v>156</v>
      </c>
      <c r="E281" s="169" t="s">
        <v>5</v>
      </c>
      <c r="F281" s="222" t="s">
        <v>5</v>
      </c>
      <c r="G281" s="222"/>
      <c r="H281" s="222"/>
      <c r="I281" s="222"/>
      <c r="J281" s="170" t="s">
        <v>5</v>
      </c>
      <c r="K281" s="162"/>
      <c r="L281" s="223"/>
      <c r="M281" s="224"/>
      <c r="N281" s="224">
        <f t="shared" si="65"/>
        <v>0</v>
      </c>
      <c r="O281" s="224"/>
      <c r="P281" s="224"/>
      <c r="Q281" s="224"/>
      <c r="R281" s="36"/>
      <c r="T281" s="159" t="s">
        <v>5</v>
      </c>
      <c r="U281" s="171" t="s">
        <v>44</v>
      </c>
      <c r="V281" s="35"/>
      <c r="W281" s="35"/>
      <c r="X281" s="35"/>
      <c r="Y281" s="35"/>
      <c r="Z281" s="35"/>
      <c r="AA281" s="73"/>
      <c r="AT281" s="17" t="s">
        <v>619</v>
      </c>
      <c r="AU281" s="17" t="s">
        <v>9</v>
      </c>
      <c r="AY281" s="17" t="s">
        <v>619</v>
      </c>
      <c r="BE281" s="100">
        <f>IF(U281="základní",N281,0)</f>
        <v>0</v>
      </c>
      <c r="BF281" s="100">
        <f>IF(U281="snížená",N281,0)</f>
        <v>0</v>
      </c>
      <c r="BG281" s="100">
        <f>IF(U281="zákl. přenesená",N281,0)</f>
        <v>0</v>
      </c>
      <c r="BH281" s="100">
        <f>IF(U281="sníž. přenesená",N281,0)</f>
        <v>0</v>
      </c>
      <c r="BI281" s="100">
        <f>IF(U281="nulová",N281,0)</f>
        <v>0</v>
      </c>
      <c r="BJ281" s="17" t="s">
        <v>9</v>
      </c>
      <c r="BK281" s="100">
        <f>L281*K281</f>
        <v>0</v>
      </c>
    </row>
    <row r="282" spans="2:65" s="1" customFormat="1" ht="22.35" customHeight="1">
      <c r="B282" s="34"/>
      <c r="C282" s="168" t="s">
        <v>5</v>
      </c>
      <c r="D282" s="168" t="s">
        <v>156</v>
      </c>
      <c r="E282" s="169" t="s">
        <v>5</v>
      </c>
      <c r="F282" s="222" t="s">
        <v>5</v>
      </c>
      <c r="G282" s="222"/>
      <c r="H282" s="222"/>
      <c r="I282" s="222"/>
      <c r="J282" s="170" t="s">
        <v>5</v>
      </c>
      <c r="K282" s="162"/>
      <c r="L282" s="223"/>
      <c r="M282" s="224"/>
      <c r="N282" s="224">
        <f t="shared" si="65"/>
        <v>0</v>
      </c>
      <c r="O282" s="224"/>
      <c r="P282" s="224"/>
      <c r="Q282" s="224"/>
      <c r="R282" s="36"/>
      <c r="T282" s="159" t="s">
        <v>5</v>
      </c>
      <c r="U282" s="171" t="s">
        <v>44</v>
      </c>
      <c r="V282" s="35"/>
      <c r="W282" s="35"/>
      <c r="X282" s="35"/>
      <c r="Y282" s="35"/>
      <c r="Z282" s="35"/>
      <c r="AA282" s="73"/>
      <c r="AT282" s="17" t="s">
        <v>619</v>
      </c>
      <c r="AU282" s="17" t="s">
        <v>9</v>
      </c>
      <c r="AY282" s="17" t="s">
        <v>619</v>
      </c>
      <c r="BE282" s="100">
        <f>IF(U282="základní",N282,0)</f>
        <v>0</v>
      </c>
      <c r="BF282" s="100">
        <f>IF(U282="snížená",N282,0)</f>
        <v>0</v>
      </c>
      <c r="BG282" s="100">
        <f>IF(U282="zákl. přenesená",N282,0)</f>
        <v>0</v>
      </c>
      <c r="BH282" s="100">
        <f>IF(U282="sníž. přenesená",N282,0)</f>
        <v>0</v>
      </c>
      <c r="BI282" s="100">
        <f>IF(U282="nulová",N282,0)</f>
        <v>0</v>
      </c>
      <c r="BJ282" s="17" t="s">
        <v>9</v>
      </c>
      <c r="BK282" s="100">
        <f>L282*K282</f>
        <v>0</v>
      </c>
    </row>
    <row r="283" spans="2:65" s="1" customFormat="1" ht="22.35" customHeight="1">
      <c r="B283" s="34"/>
      <c r="C283" s="168" t="s">
        <v>5</v>
      </c>
      <c r="D283" s="168" t="s">
        <v>156</v>
      </c>
      <c r="E283" s="169" t="s">
        <v>5</v>
      </c>
      <c r="F283" s="222" t="s">
        <v>5</v>
      </c>
      <c r="G283" s="222"/>
      <c r="H283" s="222"/>
      <c r="I283" s="222"/>
      <c r="J283" s="170" t="s">
        <v>5</v>
      </c>
      <c r="K283" s="162"/>
      <c r="L283" s="223"/>
      <c r="M283" s="224"/>
      <c r="N283" s="224">
        <f t="shared" si="65"/>
        <v>0</v>
      </c>
      <c r="O283" s="224"/>
      <c r="P283" s="224"/>
      <c r="Q283" s="224"/>
      <c r="R283" s="36"/>
      <c r="T283" s="159" t="s">
        <v>5</v>
      </c>
      <c r="U283" s="171" t="s">
        <v>44</v>
      </c>
      <c r="V283" s="35"/>
      <c r="W283" s="35"/>
      <c r="X283" s="35"/>
      <c r="Y283" s="35"/>
      <c r="Z283" s="35"/>
      <c r="AA283" s="73"/>
      <c r="AT283" s="17" t="s">
        <v>619</v>
      </c>
      <c r="AU283" s="17" t="s">
        <v>9</v>
      </c>
      <c r="AY283" s="17" t="s">
        <v>619</v>
      </c>
      <c r="BE283" s="100">
        <f>IF(U283="základní",N283,0)</f>
        <v>0</v>
      </c>
      <c r="BF283" s="100">
        <f>IF(U283="snížená",N283,0)</f>
        <v>0</v>
      </c>
      <c r="BG283" s="100">
        <f>IF(U283="zákl. přenesená",N283,0)</f>
        <v>0</v>
      </c>
      <c r="BH283" s="100">
        <f>IF(U283="sníž. přenesená",N283,0)</f>
        <v>0</v>
      </c>
      <c r="BI283" s="100">
        <f>IF(U283="nulová",N283,0)</f>
        <v>0</v>
      </c>
      <c r="BJ283" s="17" t="s">
        <v>9</v>
      </c>
      <c r="BK283" s="100">
        <f>L283*K283</f>
        <v>0</v>
      </c>
    </row>
    <row r="284" spans="2:65" s="1" customFormat="1" ht="22.35" customHeight="1">
      <c r="B284" s="34"/>
      <c r="C284" s="168" t="s">
        <v>5</v>
      </c>
      <c r="D284" s="168" t="s">
        <v>156</v>
      </c>
      <c r="E284" s="169" t="s">
        <v>5</v>
      </c>
      <c r="F284" s="222" t="s">
        <v>5</v>
      </c>
      <c r="G284" s="222"/>
      <c r="H284" s="222"/>
      <c r="I284" s="222"/>
      <c r="J284" s="170" t="s">
        <v>5</v>
      </c>
      <c r="K284" s="162"/>
      <c r="L284" s="223"/>
      <c r="M284" s="224"/>
      <c r="N284" s="224">
        <f t="shared" si="65"/>
        <v>0</v>
      </c>
      <c r="O284" s="224"/>
      <c r="P284" s="224"/>
      <c r="Q284" s="224"/>
      <c r="R284" s="36"/>
      <c r="T284" s="159" t="s">
        <v>5</v>
      </c>
      <c r="U284" s="171" t="s">
        <v>44</v>
      </c>
      <c r="V284" s="35"/>
      <c r="W284" s="35"/>
      <c r="X284" s="35"/>
      <c r="Y284" s="35"/>
      <c r="Z284" s="35"/>
      <c r="AA284" s="73"/>
      <c r="AT284" s="17" t="s">
        <v>619</v>
      </c>
      <c r="AU284" s="17" t="s">
        <v>9</v>
      </c>
      <c r="AY284" s="17" t="s">
        <v>619</v>
      </c>
      <c r="BE284" s="100">
        <f>IF(U284="základní",N284,0)</f>
        <v>0</v>
      </c>
      <c r="BF284" s="100">
        <f>IF(U284="snížená",N284,0)</f>
        <v>0</v>
      </c>
      <c r="BG284" s="100">
        <f>IF(U284="zákl. přenesená",N284,0)</f>
        <v>0</v>
      </c>
      <c r="BH284" s="100">
        <f>IF(U284="sníž. přenesená",N284,0)</f>
        <v>0</v>
      </c>
      <c r="BI284" s="100">
        <f>IF(U284="nulová",N284,0)</f>
        <v>0</v>
      </c>
      <c r="BJ284" s="17" t="s">
        <v>9</v>
      </c>
      <c r="BK284" s="100">
        <f>L284*K284</f>
        <v>0</v>
      </c>
    </row>
    <row r="285" spans="2:65" s="1" customFormat="1" ht="22.35" customHeight="1">
      <c r="B285" s="34"/>
      <c r="C285" s="168" t="s">
        <v>5</v>
      </c>
      <c r="D285" s="168" t="s">
        <v>156</v>
      </c>
      <c r="E285" s="169" t="s">
        <v>5</v>
      </c>
      <c r="F285" s="222" t="s">
        <v>5</v>
      </c>
      <c r="G285" s="222"/>
      <c r="H285" s="222"/>
      <c r="I285" s="222"/>
      <c r="J285" s="170" t="s">
        <v>5</v>
      </c>
      <c r="K285" s="162"/>
      <c r="L285" s="223"/>
      <c r="M285" s="224"/>
      <c r="N285" s="224">
        <f t="shared" si="65"/>
        <v>0</v>
      </c>
      <c r="O285" s="224"/>
      <c r="P285" s="224"/>
      <c r="Q285" s="224"/>
      <c r="R285" s="36"/>
      <c r="T285" s="159" t="s">
        <v>5</v>
      </c>
      <c r="U285" s="171" t="s">
        <v>44</v>
      </c>
      <c r="V285" s="55"/>
      <c r="W285" s="55"/>
      <c r="X285" s="55"/>
      <c r="Y285" s="55"/>
      <c r="Z285" s="55"/>
      <c r="AA285" s="57"/>
      <c r="AT285" s="17" t="s">
        <v>619</v>
      </c>
      <c r="AU285" s="17" t="s">
        <v>9</v>
      </c>
      <c r="AY285" s="17" t="s">
        <v>619</v>
      </c>
      <c r="BE285" s="100">
        <f>IF(U285="základní",N285,0)</f>
        <v>0</v>
      </c>
      <c r="BF285" s="100">
        <f>IF(U285="snížená",N285,0)</f>
        <v>0</v>
      </c>
      <c r="BG285" s="100">
        <f>IF(U285="zákl. přenesená",N285,0)</f>
        <v>0</v>
      </c>
      <c r="BH285" s="100">
        <f>IF(U285="sníž. přenesená",N285,0)</f>
        <v>0</v>
      </c>
      <c r="BI285" s="100">
        <f>IF(U285="nulová",N285,0)</f>
        <v>0</v>
      </c>
      <c r="BJ285" s="17" t="s">
        <v>9</v>
      </c>
      <c r="BK285" s="100">
        <f>L285*K285</f>
        <v>0</v>
      </c>
    </row>
    <row r="286" spans="2:65" s="1" customFormat="1" ht="6.9" customHeight="1">
      <c r="B286" s="58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60"/>
    </row>
  </sheetData>
  <mergeCells count="468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D120:H120"/>
    <mergeCell ref="N120:Q120"/>
    <mergeCell ref="N121:Q121"/>
    <mergeCell ref="L123:Q123"/>
    <mergeCell ref="C129:Q129"/>
    <mergeCell ref="F131:P131"/>
    <mergeCell ref="M133:P133"/>
    <mergeCell ref="M135:Q135"/>
    <mergeCell ref="M136:Q136"/>
    <mergeCell ref="F138:I138"/>
    <mergeCell ref="L138:M138"/>
    <mergeCell ref="N138:Q138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3:I263"/>
    <mergeCell ref="L263:M263"/>
    <mergeCell ref="N263:Q263"/>
    <mergeCell ref="N262:Q262"/>
    <mergeCell ref="F272:I272"/>
    <mergeCell ref="L272:M272"/>
    <mergeCell ref="N272:Q272"/>
    <mergeCell ref="F264:I264"/>
    <mergeCell ref="L264:M264"/>
    <mergeCell ref="N264:Q264"/>
    <mergeCell ref="F266:I266"/>
    <mergeCell ref="L266:M266"/>
    <mergeCell ref="N266:Q266"/>
    <mergeCell ref="F267:I267"/>
    <mergeCell ref="F268:I268"/>
    <mergeCell ref="L268:M268"/>
    <mergeCell ref="N268:Q268"/>
    <mergeCell ref="N265:Q265"/>
    <mergeCell ref="F283:I283"/>
    <mergeCell ref="L283:M283"/>
    <mergeCell ref="N283:Q283"/>
    <mergeCell ref="F284:I284"/>
    <mergeCell ref="L284:M284"/>
    <mergeCell ref="N284:Q284"/>
    <mergeCell ref="F277:I277"/>
    <mergeCell ref="L277:M277"/>
    <mergeCell ref="N277:Q277"/>
    <mergeCell ref="F279:I279"/>
    <mergeCell ref="L279:M279"/>
    <mergeCell ref="N279:Q279"/>
    <mergeCell ref="F281:I281"/>
    <mergeCell ref="L281:M281"/>
    <mergeCell ref="N281:Q281"/>
    <mergeCell ref="N225:Q225"/>
    <mergeCell ref="N234:Q234"/>
    <mergeCell ref="N239:Q239"/>
    <mergeCell ref="N243:Q243"/>
    <mergeCell ref="N248:Q248"/>
    <mergeCell ref="N258:Q258"/>
    <mergeCell ref="F282:I282"/>
    <mergeCell ref="L282:M282"/>
    <mergeCell ref="N282:Q28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0:I270"/>
    <mergeCell ref="L270:M270"/>
    <mergeCell ref="N270:Q270"/>
    <mergeCell ref="F271:I271"/>
    <mergeCell ref="L271:M271"/>
    <mergeCell ref="N271:Q271"/>
    <mergeCell ref="N269:Q269"/>
    <mergeCell ref="N276:Q276"/>
    <mergeCell ref="N278:Q278"/>
    <mergeCell ref="N280:Q280"/>
    <mergeCell ref="H1:K1"/>
    <mergeCell ref="S2:AC2"/>
    <mergeCell ref="F285:I285"/>
    <mergeCell ref="L285:M285"/>
    <mergeCell ref="N285:Q285"/>
    <mergeCell ref="N139:Q139"/>
    <mergeCell ref="N140:Q140"/>
    <mergeCell ref="N141:Q141"/>
    <mergeCell ref="N151:Q151"/>
    <mergeCell ref="N154:Q154"/>
    <mergeCell ref="N166:Q166"/>
    <mergeCell ref="N170:Q170"/>
    <mergeCell ref="N173:Q173"/>
    <mergeCell ref="N185:Q185"/>
    <mergeCell ref="N206:Q206"/>
    <mergeCell ref="N208:Q208"/>
    <mergeCell ref="N214:Q214"/>
    <mergeCell ref="N216:Q216"/>
    <mergeCell ref="N217:Q217"/>
    <mergeCell ref="N220:Q220"/>
  </mergeCells>
  <dataValidations count="2">
    <dataValidation type="list" allowBlank="1" showInputMessage="1" showErrorMessage="1" error="Povoleny jsou hodnoty K, M." sqref="D281:D286">
      <formula1>"K, M"</formula1>
    </dataValidation>
    <dataValidation type="list" allowBlank="1" showInputMessage="1" showErrorMessage="1" error="Povoleny jsou hodnoty základní, snížená, zákl. přenesená, sníž. přenesená, nulová." sqref="U281:U286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3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4K087 - VÚCHS Rapotín</vt:lpstr>
      <vt:lpstr>'4K087 - VÚCHS Rapotín'!Názvy_tisku</vt:lpstr>
      <vt:lpstr>'Rekapitulace stavby'!Názvy_tisku</vt:lpstr>
      <vt:lpstr>'4K087 - VÚCHS Rapotín'!Oblast_tisku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Nada-PC\Nada</dc:creator>
  <cp:lastModifiedBy>K. Rudolf</cp:lastModifiedBy>
  <cp:lastPrinted>2022-04-05T10:24:47Z</cp:lastPrinted>
  <dcterms:created xsi:type="dcterms:W3CDTF">2022-04-05T09:50:39Z</dcterms:created>
  <dcterms:modified xsi:type="dcterms:W3CDTF">2022-04-05T10:28:22Z</dcterms:modified>
</cp:coreProperties>
</file>